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-15" windowWidth="13470" windowHeight="12405" activeTab="1"/>
  </bookViews>
  <sheets>
    <sheet name="Rekapitulácia stavby" sheetId="1" r:id="rId1"/>
    <sheet name="01 - Zateplenie objektu" sheetId="2" r:id="rId2"/>
    <sheet name="Hárok1" sheetId="3" r:id="rId3"/>
  </sheets>
  <definedNames>
    <definedName name="_xlnm.Print_Titles" localSheetId="1">'01 - Zateplenie objektu'!$128:$128</definedName>
    <definedName name="_xlnm.Print_Titles" localSheetId="0">'Rekapitulácia stavby'!$85:$85</definedName>
    <definedName name="_xlnm.Print_Area" localSheetId="1">'01 - Zateplenie objektu'!$C$4:$Q$70,'01 - Zateplenie objektu'!$C$76:$Q$112,'01 - Zateplenie objektu'!$C$118:$Q$292</definedName>
    <definedName name="_xlnm.Print_Area" localSheetId="0">'Rekapitulácia stavby'!$C$4:$AP$70,'Rekapitulácia stavby'!$C$76:$AP$96</definedName>
  </definedNames>
  <calcPr calcId="144525"/>
</workbook>
</file>

<file path=xl/calcChain.xml><?xml version="1.0" encoding="utf-8"?>
<calcChain xmlns="http://schemas.openxmlformats.org/spreadsheetml/2006/main">
  <c r="N279" i="2" l="1"/>
  <c r="N278" i="2"/>
  <c r="N277" i="2"/>
  <c r="N276" i="2"/>
  <c r="N159" i="2" l="1"/>
  <c r="AY88" i="1" l="1"/>
  <c r="AX88" i="1"/>
  <c r="BI292" i="2"/>
  <c r="BH292" i="2"/>
  <c r="BG292" i="2"/>
  <c r="BE292" i="2"/>
  <c r="BK292" i="2"/>
  <c r="N292" i="2" s="1"/>
  <c r="BF292" i="2" s="1"/>
  <c r="BI291" i="2"/>
  <c r="BH291" i="2"/>
  <c r="BG291" i="2"/>
  <c r="BE291" i="2"/>
  <c r="BK291" i="2"/>
  <c r="N291" i="2" s="1"/>
  <c r="BF291" i="2" s="1"/>
  <c r="BI290" i="2"/>
  <c r="BH290" i="2"/>
  <c r="BG290" i="2"/>
  <c r="BE290" i="2"/>
  <c r="BK290" i="2"/>
  <c r="N290" i="2" s="1"/>
  <c r="BF290" i="2" s="1"/>
  <c r="BI289" i="2"/>
  <c r="BH289" i="2"/>
  <c r="BG289" i="2"/>
  <c r="BE289" i="2"/>
  <c r="BK289" i="2"/>
  <c r="N289" i="2" s="1"/>
  <c r="BF289" i="2" s="1"/>
  <c r="BI288" i="2"/>
  <c r="BH288" i="2"/>
  <c r="BG288" i="2"/>
  <c r="BE288" i="2"/>
  <c r="BK288" i="2"/>
  <c r="N288" i="2" s="1"/>
  <c r="BF288" i="2" s="1"/>
  <c r="BI286" i="2"/>
  <c r="BH286" i="2"/>
  <c r="BG286" i="2"/>
  <c r="BE286" i="2"/>
  <c r="AA286" i="2"/>
  <c r="AA285" i="2" s="1"/>
  <c r="AA284" i="2" s="1"/>
  <c r="Y286" i="2"/>
  <c r="Y285" i="2" s="1"/>
  <c r="Y284" i="2" s="1"/>
  <c r="W286" i="2"/>
  <c r="W285" i="2" s="1"/>
  <c r="W284" i="2" s="1"/>
  <c r="BK286" i="2"/>
  <c r="BK285" i="2" s="1"/>
  <c r="N286" i="2"/>
  <c r="BF286" i="2" s="1"/>
  <c r="BI283" i="2"/>
  <c r="BH283" i="2"/>
  <c r="BG283" i="2"/>
  <c r="BE283" i="2"/>
  <c r="AA283" i="2"/>
  <c r="Y283" i="2"/>
  <c r="W283" i="2"/>
  <c r="BK283" i="2"/>
  <c r="N283" i="2"/>
  <c r="BF283" i="2" s="1"/>
  <c r="BI282" i="2"/>
  <c r="BH282" i="2"/>
  <c r="BG282" i="2"/>
  <c r="BE282" i="2"/>
  <c r="AA282" i="2"/>
  <c r="Y282" i="2"/>
  <c r="W282" i="2"/>
  <c r="BK282" i="2"/>
  <c r="N282" i="2"/>
  <c r="BF282" i="2" s="1"/>
  <c r="BI281" i="2"/>
  <c r="BH281" i="2"/>
  <c r="BG281" i="2"/>
  <c r="BE281" i="2"/>
  <c r="AA281" i="2"/>
  <c r="Y281" i="2"/>
  <c r="W281" i="2"/>
  <c r="BK281" i="2"/>
  <c r="N281" i="2"/>
  <c r="BF281" i="2" s="1"/>
  <c r="BI275" i="2"/>
  <c r="BH275" i="2"/>
  <c r="BG275" i="2"/>
  <c r="BE275" i="2"/>
  <c r="AA275" i="2"/>
  <c r="AA274" i="2" s="1"/>
  <c r="Y275" i="2"/>
  <c r="Y274" i="2" s="1"/>
  <c r="W275" i="2"/>
  <c r="W274" i="2" s="1"/>
  <c r="BK275" i="2"/>
  <c r="BK274" i="2" s="1"/>
  <c r="N274" i="2" s="1"/>
  <c r="N98" i="2" s="1"/>
  <c r="N275" i="2"/>
  <c r="BF275" i="2" s="1"/>
  <c r="BI273" i="2"/>
  <c r="BH273" i="2"/>
  <c r="BG273" i="2"/>
  <c r="BE273" i="2"/>
  <c r="AA273" i="2"/>
  <c r="Y273" i="2"/>
  <c r="W273" i="2"/>
  <c r="BK273" i="2"/>
  <c r="N273" i="2"/>
  <c r="BF273" i="2" s="1"/>
  <c r="BI267" i="2"/>
  <c r="BH267" i="2"/>
  <c r="BG267" i="2"/>
  <c r="BE267" i="2"/>
  <c r="AA267" i="2"/>
  <c r="Y267" i="2"/>
  <c r="W267" i="2"/>
  <c r="BK267" i="2"/>
  <c r="N267" i="2"/>
  <c r="BF267" i="2" s="1"/>
  <c r="BI266" i="2"/>
  <c r="BH266" i="2"/>
  <c r="BG266" i="2"/>
  <c r="BE266" i="2"/>
  <c r="AA266" i="2"/>
  <c r="Y266" i="2"/>
  <c r="W266" i="2"/>
  <c r="BK266" i="2"/>
  <c r="N266" i="2"/>
  <c r="BF266" i="2" s="1"/>
  <c r="BI263" i="2"/>
  <c r="BH263" i="2"/>
  <c r="BG263" i="2"/>
  <c r="BE263" i="2"/>
  <c r="AA263" i="2"/>
  <c r="Y263" i="2"/>
  <c r="W263" i="2"/>
  <c r="BK263" i="2"/>
  <c r="N263" i="2"/>
  <c r="BF263" i="2" s="1"/>
  <c r="BI262" i="2"/>
  <c r="BH262" i="2"/>
  <c r="BG262" i="2"/>
  <c r="BE262" i="2"/>
  <c r="AA262" i="2"/>
  <c r="Y262" i="2"/>
  <c r="W262" i="2"/>
  <c r="BK262" i="2"/>
  <c r="N262" i="2"/>
  <c r="BF262" i="2" s="1"/>
  <c r="BI261" i="2"/>
  <c r="BH261" i="2"/>
  <c r="BG261" i="2"/>
  <c r="BE261" i="2"/>
  <c r="AA261" i="2"/>
  <c r="Y261" i="2"/>
  <c r="W261" i="2"/>
  <c r="BK261" i="2"/>
  <c r="N261" i="2"/>
  <c r="BF261" i="2" s="1"/>
  <c r="BI247" i="2"/>
  <c r="BH247" i="2"/>
  <c r="BG247" i="2"/>
  <c r="BE247" i="2"/>
  <c r="AA247" i="2"/>
  <c r="Y247" i="2"/>
  <c r="W247" i="2"/>
  <c r="BK247" i="2"/>
  <c r="N247" i="2"/>
  <c r="BF247" i="2" s="1"/>
  <c r="BI246" i="2"/>
  <c r="BH246" i="2"/>
  <c r="BG246" i="2"/>
  <c r="BE246" i="2"/>
  <c r="AA246" i="2"/>
  <c r="Y246" i="2"/>
  <c r="W246" i="2"/>
  <c r="BK246" i="2"/>
  <c r="N246" i="2"/>
  <c r="BF246" i="2" s="1"/>
  <c r="BI243" i="2"/>
  <c r="BH243" i="2"/>
  <c r="BG243" i="2"/>
  <c r="BE243" i="2"/>
  <c r="AA243" i="2"/>
  <c r="Y243" i="2"/>
  <c r="W243" i="2"/>
  <c r="BK243" i="2"/>
  <c r="N243" i="2"/>
  <c r="BF243" i="2" s="1"/>
  <c r="BI241" i="2"/>
  <c r="BH241" i="2"/>
  <c r="BG241" i="2"/>
  <c r="BE241" i="2"/>
  <c r="AA241" i="2"/>
  <c r="Y241" i="2"/>
  <c r="W241" i="2"/>
  <c r="BK241" i="2"/>
  <c r="N241" i="2"/>
  <c r="BF241" i="2" s="1"/>
  <c r="BI239" i="2"/>
  <c r="BH239" i="2"/>
  <c r="BG239" i="2"/>
  <c r="BE239" i="2"/>
  <c r="AA239" i="2"/>
  <c r="Y239" i="2"/>
  <c r="W239" i="2"/>
  <c r="BK239" i="2"/>
  <c r="N239" i="2"/>
  <c r="BF239" i="2" s="1"/>
  <c r="BI236" i="2"/>
  <c r="BH236" i="2"/>
  <c r="BG236" i="2"/>
  <c r="BE236" i="2"/>
  <c r="AA236" i="2"/>
  <c r="AA235" i="2" s="1"/>
  <c r="Y236" i="2"/>
  <c r="W236" i="2"/>
  <c r="BK236" i="2"/>
  <c r="N236" i="2"/>
  <c r="BF236" i="2" s="1"/>
  <c r="BI234" i="2"/>
  <c r="BH234" i="2"/>
  <c r="BG234" i="2"/>
  <c r="BE234" i="2"/>
  <c r="AA234" i="2"/>
  <c r="AA233" i="2" s="1"/>
  <c r="Y234" i="2"/>
  <c r="Y233" i="2" s="1"/>
  <c r="W234" i="2"/>
  <c r="W233" i="2" s="1"/>
  <c r="BK234" i="2"/>
  <c r="BK233" i="2" s="1"/>
  <c r="N233" i="2" s="1"/>
  <c r="N95" i="2" s="1"/>
  <c r="N234" i="2"/>
  <c r="BF234" i="2" s="1"/>
  <c r="BI232" i="2"/>
  <c r="BH232" i="2"/>
  <c r="BG232" i="2"/>
  <c r="BE232" i="2"/>
  <c r="AA232" i="2"/>
  <c r="Y232" i="2"/>
  <c r="W232" i="2"/>
  <c r="BK232" i="2"/>
  <c r="N232" i="2"/>
  <c r="BF232" i="2" s="1"/>
  <c r="BI231" i="2"/>
  <c r="BH231" i="2"/>
  <c r="BG231" i="2"/>
  <c r="BE231" i="2"/>
  <c r="AA231" i="2"/>
  <c r="Y231" i="2"/>
  <c r="W231" i="2"/>
  <c r="BK231" i="2"/>
  <c r="N231" i="2"/>
  <c r="BF231" i="2" s="1"/>
  <c r="BI229" i="2"/>
  <c r="BH229" i="2"/>
  <c r="BG229" i="2"/>
  <c r="BE229" i="2"/>
  <c r="AA229" i="2"/>
  <c r="Y229" i="2"/>
  <c r="W229" i="2"/>
  <c r="BK229" i="2"/>
  <c r="N229" i="2"/>
  <c r="BF229" i="2" s="1"/>
  <c r="BI228" i="2"/>
  <c r="BH228" i="2"/>
  <c r="BG228" i="2"/>
  <c r="BE228" i="2"/>
  <c r="AA228" i="2"/>
  <c r="Y228" i="2"/>
  <c r="W228" i="2"/>
  <c r="BK228" i="2"/>
  <c r="N228" i="2"/>
  <c r="BF228" i="2" s="1"/>
  <c r="BI226" i="2"/>
  <c r="BH226" i="2"/>
  <c r="BG226" i="2"/>
  <c r="BE226" i="2"/>
  <c r="AA226" i="2"/>
  <c r="Y226" i="2"/>
  <c r="W226" i="2"/>
  <c r="BK226" i="2"/>
  <c r="N226" i="2"/>
  <c r="BF226" i="2" s="1"/>
  <c r="BI223" i="2"/>
  <c r="BH223" i="2"/>
  <c r="BG223" i="2"/>
  <c r="BE223" i="2"/>
  <c r="AA223" i="2"/>
  <c r="AA222" i="2" s="1"/>
  <c r="Y223" i="2"/>
  <c r="Y222" i="2" s="1"/>
  <c r="W223" i="2"/>
  <c r="W222" i="2" s="1"/>
  <c r="BK223" i="2"/>
  <c r="BK222" i="2" s="1"/>
  <c r="N222" i="2" s="1"/>
  <c r="N92" i="2" s="1"/>
  <c r="N223" i="2"/>
  <c r="BF223" i="2" s="1"/>
  <c r="BI221" i="2"/>
  <c r="BH221" i="2"/>
  <c r="BG221" i="2"/>
  <c r="BE221" i="2"/>
  <c r="AA221" i="2"/>
  <c r="Y221" i="2"/>
  <c r="W221" i="2"/>
  <c r="BK221" i="2"/>
  <c r="N221" i="2"/>
  <c r="BF221" i="2" s="1"/>
  <c r="BI220" i="2"/>
  <c r="BH220" i="2"/>
  <c r="BG220" i="2"/>
  <c r="BE220" i="2"/>
  <c r="AA220" i="2"/>
  <c r="Y220" i="2"/>
  <c r="W220" i="2"/>
  <c r="BK220" i="2"/>
  <c r="N220" i="2"/>
  <c r="BF220" i="2" s="1"/>
  <c r="BI219" i="2"/>
  <c r="BH219" i="2"/>
  <c r="BG219" i="2"/>
  <c r="BE219" i="2"/>
  <c r="AA219" i="2"/>
  <c r="Y219" i="2"/>
  <c r="W219" i="2"/>
  <c r="BK219" i="2"/>
  <c r="N219" i="2"/>
  <c r="BF219" i="2" s="1"/>
  <c r="BI218" i="2"/>
  <c r="BH218" i="2"/>
  <c r="BG218" i="2"/>
  <c r="BE218" i="2"/>
  <c r="AA218" i="2"/>
  <c r="Y218" i="2"/>
  <c r="W218" i="2"/>
  <c r="BK218" i="2"/>
  <c r="N218" i="2"/>
  <c r="BF218" i="2" s="1"/>
  <c r="BI217" i="2"/>
  <c r="BH217" i="2"/>
  <c r="BG217" i="2"/>
  <c r="BE217" i="2"/>
  <c r="AA217" i="2"/>
  <c r="Y217" i="2"/>
  <c r="W217" i="2"/>
  <c r="BK217" i="2"/>
  <c r="N217" i="2"/>
  <c r="BF217" i="2" s="1"/>
  <c r="BI216" i="2"/>
  <c r="BH216" i="2"/>
  <c r="BG216" i="2"/>
  <c r="BE216" i="2"/>
  <c r="AA216" i="2"/>
  <c r="Y216" i="2"/>
  <c r="W216" i="2"/>
  <c r="BK216" i="2"/>
  <c r="N216" i="2"/>
  <c r="BF216" i="2" s="1"/>
  <c r="BI213" i="2"/>
  <c r="BH213" i="2"/>
  <c r="BG213" i="2"/>
  <c r="BE213" i="2"/>
  <c r="AA213" i="2"/>
  <c r="Y213" i="2"/>
  <c r="W213" i="2"/>
  <c r="BK213" i="2"/>
  <c r="N213" i="2"/>
  <c r="BF213" i="2" s="1"/>
  <c r="BI207" i="2"/>
  <c r="BH207" i="2"/>
  <c r="BG207" i="2"/>
  <c r="BE207" i="2"/>
  <c r="AA207" i="2"/>
  <c r="Y207" i="2"/>
  <c r="W207" i="2"/>
  <c r="BK207" i="2"/>
  <c r="N207" i="2"/>
  <c r="BF207" i="2" s="1"/>
  <c r="BI202" i="2"/>
  <c r="BH202" i="2"/>
  <c r="BG202" i="2"/>
  <c r="BE202" i="2"/>
  <c r="AA202" i="2"/>
  <c r="Y202" i="2"/>
  <c r="W202" i="2"/>
  <c r="BK202" i="2"/>
  <c r="N202" i="2"/>
  <c r="BF202" i="2" s="1"/>
  <c r="BI196" i="2"/>
  <c r="BH196" i="2"/>
  <c r="BG196" i="2"/>
  <c r="BE196" i="2"/>
  <c r="AA196" i="2"/>
  <c r="Y196" i="2"/>
  <c r="W196" i="2"/>
  <c r="BK196" i="2"/>
  <c r="N196" i="2"/>
  <c r="BF196" i="2" s="1"/>
  <c r="BI194" i="2"/>
  <c r="BH194" i="2"/>
  <c r="BG194" i="2"/>
  <c r="BE194" i="2"/>
  <c r="AA194" i="2"/>
  <c r="Y194" i="2"/>
  <c r="W194" i="2"/>
  <c r="BK194" i="2"/>
  <c r="N194" i="2"/>
  <c r="BF194" i="2" s="1"/>
  <c r="BI193" i="2"/>
  <c r="BH193" i="2"/>
  <c r="BG193" i="2"/>
  <c r="BE193" i="2"/>
  <c r="AA193" i="2"/>
  <c r="Y193" i="2"/>
  <c r="W193" i="2"/>
  <c r="BK193" i="2"/>
  <c r="N193" i="2"/>
  <c r="BF193" i="2" s="1"/>
  <c r="BI192" i="2"/>
  <c r="BH192" i="2"/>
  <c r="BG192" i="2"/>
  <c r="BE192" i="2"/>
  <c r="AA192" i="2"/>
  <c r="Y192" i="2"/>
  <c r="W192" i="2"/>
  <c r="BK192" i="2"/>
  <c r="N192" i="2"/>
  <c r="BF192" i="2" s="1"/>
  <c r="BI190" i="2"/>
  <c r="BH190" i="2"/>
  <c r="BG190" i="2"/>
  <c r="BE190" i="2"/>
  <c r="AA190" i="2"/>
  <c r="Y190" i="2"/>
  <c r="W190" i="2"/>
  <c r="BK190" i="2"/>
  <c r="N190" i="2"/>
  <c r="BF190" i="2" s="1"/>
  <c r="BI187" i="2"/>
  <c r="BH187" i="2"/>
  <c r="BG187" i="2"/>
  <c r="BE187" i="2"/>
  <c r="AA187" i="2"/>
  <c r="Y187" i="2"/>
  <c r="W187" i="2"/>
  <c r="BK187" i="2"/>
  <c r="N187" i="2"/>
  <c r="BF187" i="2" s="1"/>
  <c r="BI186" i="2"/>
  <c r="BH186" i="2"/>
  <c r="BG186" i="2"/>
  <c r="BE186" i="2"/>
  <c r="AA186" i="2"/>
  <c r="Y186" i="2"/>
  <c r="W186" i="2"/>
  <c r="BK186" i="2"/>
  <c r="N186" i="2"/>
  <c r="BF186" i="2" s="1"/>
  <c r="BI184" i="2"/>
  <c r="BH184" i="2"/>
  <c r="BG184" i="2"/>
  <c r="BE184" i="2"/>
  <c r="AA184" i="2"/>
  <c r="Y184" i="2"/>
  <c r="W184" i="2"/>
  <c r="BK184" i="2"/>
  <c r="N184" i="2"/>
  <c r="BF184" i="2" s="1"/>
  <c r="BI183" i="2"/>
  <c r="BH183" i="2"/>
  <c r="BG183" i="2"/>
  <c r="BE183" i="2"/>
  <c r="AA183" i="2"/>
  <c r="Y183" i="2"/>
  <c r="W183" i="2"/>
  <c r="BK183" i="2"/>
  <c r="N183" i="2"/>
  <c r="BF183" i="2" s="1"/>
  <c r="BI181" i="2"/>
  <c r="BH181" i="2"/>
  <c r="BG181" i="2"/>
  <c r="BE181" i="2"/>
  <c r="AA181" i="2"/>
  <c r="Y181" i="2"/>
  <c r="W181" i="2"/>
  <c r="W180" i="2" s="1"/>
  <c r="BK181" i="2"/>
  <c r="N181" i="2"/>
  <c r="BF181" i="2" s="1"/>
  <c r="BI175" i="2"/>
  <c r="BH175" i="2"/>
  <c r="BG175" i="2"/>
  <c r="BE175" i="2"/>
  <c r="AA175" i="2"/>
  <c r="Y175" i="2"/>
  <c r="W175" i="2"/>
  <c r="BK175" i="2"/>
  <c r="N175" i="2"/>
  <c r="BF175" i="2" s="1"/>
  <c r="BI172" i="2"/>
  <c r="BH172" i="2"/>
  <c r="BG172" i="2"/>
  <c r="BE172" i="2"/>
  <c r="AA172" i="2"/>
  <c r="Y172" i="2"/>
  <c r="W172" i="2"/>
  <c r="BK172" i="2"/>
  <c r="N172" i="2"/>
  <c r="BF172" i="2" s="1"/>
  <c r="BI161" i="2"/>
  <c r="BH161" i="2"/>
  <c r="BG161" i="2"/>
  <c r="BE161" i="2"/>
  <c r="AA161" i="2"/>
  <c r="Y161" i="2"/>
  <c r="W161" i="2"/>
  <c r="BK161" i="2"/>
  <c r="N161" i="2"/>
  <c r="BF161" i="2" s="1"/>
  <c r="BI157" i="2"/>
  <c r="BH157" i="2"/>
  <c r="BG157" i="2"/>
  <c r="BE157" i="2"/>
  <c r="AA157" i="2"/>
  <c r="Y157" i="2"/>
  <c r="W157" i="2"/>
  <c r="BK157" i="2"/>
  <c r="N157" i="2"/>
  <c r="BF157" i="2" s="1"/>
  <c r="BI155" i="2"/>
  <c r="BH155" i="2"/>
  <c r="BG155" i="2"/>
  <c r="BE155" i="2"/>
  <c r="AA155" i="2"/>
  <c r="Y155" i="2"/>
  <c r="W155" i="2"/>
  <c r="BK155" i="2"/>
  <c r="N155" i="2"/>
  <c r="BF155" i="2" s="1"/>
  <c r="BI152" i="2"/>
  <c r="BH152" i="2"/>
  <c r="BG152" i="2"/>
  <c r="BE152" i="2"/>
  <c r="AA152" i="2"/>
  <c r="Y152" i="2"/>
  <c r="W152" i="2"/>
  <c r="BK152" i="2"/>
  <c r="N152" i="2"/>
  <c r="BF152" i="2" s="1"/>
  <c r="BI146" i="2"/>
  <c r="BH146" i="2"/>
  <c r="BG146" i="2"/>
  <c r="BE146" i="2"/>
  <c r="AA146" i="2"/>
  <c r="Y146" i="2"/>
  <c r="W146" i="2"/>
  <c r="BK146" i="2"/>
  <c r="N146" i="2"/>
  <c r="BF146" i="2" s="1"/>
  <c r="BI140" i="2"/>
  <c r="BH140" i="2"/>
  <c r="BG140" i="2"/>
  <c r="BE140" i="2"/>
  <c r="AA140" i="2"/>
  <c r="Y140" i="2"/>
  <c r="W140" i="2"/>
  <c r="BK140" i="2"/>
  <c r="N140" i="2"/>
  <c r="BF140" i="2" s="1"/>
  <c r="BI139" i="2"/>
  <c r="BH139" i="2"/>
  <c r="BG139" i="2"/>
  <c r="BE139" i="2"/>
  <c r="AA139" i="2"/>
  <c r="Y139" i="2"/>
  <c r="W139" i="2"/>
  <c r="BK139" i="2"/>
  <c r="N139" i="2"/>
  <c r="BF139" i="2" s="1"/>
  <c r="BI138" i="2"/>
  <c r="BH138" i="2"/>
  <c r="BG138" i="2"/>
  <c r="BE138" i="2"/>
  <c r="AA138" i="2"/>
  <c r="Y138" i="2"/>
  <c r="W138" i="2"/>
  <c r="BK138" i="2"/>
  <c r="N138" i="2"/>
  <c r="BF138" i="2" s="1"/>
  <c r="BI132" i="2"/>
  <c r="BH132" i="2"/>
  <c r="BG132" i="2"/>
  <c r="BE132" i="2"/>
  <c r="AA132" i="2"/>
  <c r="Y132" i="2"/>
  <c r="W132" i="2"/>
  <c r="BK132" i="2"/>
  <c r="N132" i="2"/>
  <c r="BF132" i="2" s="1"/>
  <c r="M126" i="2"/>
  <c r="M125" i="2"/>
  <c r="F125" i="2"/>
  <c r="F123" i="2"/>
  <c r="F121" i="2"/>
  <c r="BI110" i="2"/>
  <c r="BH110" i="2"/>
  <c r="BG110" i="2"/>
  <c r="BE110" i="2"/>
  <c r="BI109" i="2"/>
  <c r="BH109" i="2"/>
  <c r="BG109" i="2"/>
  <c r="BE109" i="2"/>
  <c r="BI108" i="2"/>
  <c r="BH108" i="2"/>
  <c r="BG108" i="2"/>
  <c r="BE108" i="2"/>
  <c r="BI107" i="2"/>
  <c r="BH107" i="2"/>
  <c r="BG107" i="2"/>
  <c r="BE107" i="2"/>
  <c r="BI106" i="2"/>
  <c r="BH106" i="2"/>
  <c r="BG106" i="2"/>
  <c r="BE106" i="2"/>
  <c r="BI105" i="2"/>
  <c r="BH105" i="2"/>
  <c r="BG105" i="2"/>
  <c r="BE105" i="2"/>
  <c r="M84" i="2"/>
  <c r="M83" i="2"/>
  <c r="F83" i="2"/>
  <c r="F81" i="2"/>
  <c r="F79" i="2"/>
  <c r="O15" i="2"/>
  <c r="E15" i="2"/>
  <c r="F84" i="2" s="1"/>
  <c r="O14" i="2"/>
  <c r="O9" i="2"/>
  <c r="M81" i="2" s="1"/>
  <c r="F6" i="2"/>
  <c r="F120" i="2" s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W131" i="2" l="1"/>
  <c r="W235" i="2"/>
  <c r="AA131" i="2"/>
  <c r="Y225" i="2"/>
  <c r="Y280" i="2"/>
  <c r="Y131" i="2"/>
  <c r="AA280" i="2"/>
  <c r="AA225" i="2"/>
  <c r="Y242" i="2"/>
  <c r="H36" i="2"/>
  <c r="BD88" i="1" s="1"/>
  <c r="BD87" i="1" s="1"/>
  <c r="W35" i="1" s="1"/>
  <c r="W280" i="2"/>
  <c r="M32" i="2"/>
  <c r="AV88" i="1" s="1"/>
  <c r="BK242" i="2"/>
  <c r="N242" i="2" s="1"/>
  <c r="N97" i="2" s="1"/>
  <c r="AA242" i="2"/>
  <c r="W242" i="2"/>
  <c r="BK280" i="2"/>
  <c r="N280" i="2" s="1"/>
  <c r="N99" i="2" s="1"/>
  <c r="W130" i="2"/>
  <c r="AA180" i="2"/>
  <c r="BK225" i="2"/>
  <c r="N225" i="2" s="1"/>
  <c r="N94" i="2" s="1"/>
  <c r="BK235" i="2"/>
  <c r="N235" i="2" s="1"/>
  <c r="N96" i="2" s="1"/>
  <c r="Y235" i="2"/>
  <c r="F126" i="2"/>
  <c r="M123" i="2"/>
  <c r="H34" i="2"/>
  <c r="BB88" i="1" s="1"/>
  <c r="BB87" i="1" s="1"/>
  <c r="W33" i="1" s="1"/>
  <c r="H35" i="2"/>
  <c r="BC88" i="1" s="1"/>
  <c r="BC87" i="1" s="1"/>
  <c r="AY87" i="1" s="1"/>
  <c r="BK131" i="2"/>
  <c r="N131" i="2" s="1"/>
  <c r="N90" i="2" s="1"/>
  <c r="BK180" i="2"/>
  <c r="N180" i="2" s="1"/>
  <c r="N91" i="2" s="1"/>
  <c r="Y180" i="2"/>
  <c r="W225" i="2"/>
  <c r="BK284" i="2"/>
  <c r="N284" i="2" s="1"/>
  <c r="N100" i="2" s="1"/>
  <c r="N285" i="2"/>
  <c r="N101" i="2" s="1"/>
  <c r="H32" i="2"/>
  <c r="AZ88" i="1" s="1"/>
  <c r="AZ87" i="1" s="1"/>
  <c r="F78" i="2"/>
  <c r="BK287" i="2"/>
  <c r="N287" i="2" s="1"/>
  <c r="N102" i="2" s="1"/>
  <c r="Y130" i="2" l="1"/>
  <c r="AA130" i="2"/>
  <c r="AA224" i="2"/>
  <c r="W224" i="2"/>
  <c r="W129" i="2" s="1"/>
  <c r="AU88" i="1" s="1"/>
  <c r="AU87" i="1" s="1"/>
  <c r="Y224" i="2"/>
  <c r="Y129" i="2" s="1"/>
  <c r="BK224" i="2"/>
  <c r="N224" i="2" s="1"/>
  <c r="N93" i="2" s="1"/>
  <c r="W34" i="1"/>
  <c r="AX87" i="1"/>
  <c r="BK130" i="2"/>
  <c r="N130" i="2" s="1"/>
  <c r="N89" i="2" s="1"/>
  <c r="AV87" i="1"/>
  <c r="AA129" i="2" l="1"/>
  <c r="BK129" i="2"/>
  <c r="N129" i="2" s="1"/>
  <c r="N88" i="2" s="1"/>
  <c r="N110" i="2" s="1"/>
  <c r="BF110" i="2" s="1"/>
  <c r="N105" i="2" l="1"/>
  <c r="BF105" i="2" s="1"/>
  <c r="M27" i="2"/>
  <c r="N106" i="2"/>
  <c r="BF106" i="2" s="1"/>
  <c r="N109" i="2"/>
  <c r="BF109" i="2" s="1"/>
  <c r="N108" i="2"/>
  <c r="BF108" i="2" s="1"/>
  <c r="N107" i="2"/>
  <c r="BF107" i="2" s="1"/>
  <c r="N104" i="2" l="1"/>
  <c r="M28" i="2" s="1"/>
  <c r="M33" i="2"/>
  <c r="AW88" i="1" s="1"/>
  <c r="AT88" i="1" s="1"/>
  <c r="H33" i="2"/>
  <c r="BA88" i="1" s="1"/>
  <c r="BA87" i="1" s="1"/>
  <c r="L112" i="2" l="1"/>
  <c r="AS88" i="1"/>
  <c r="AS87" i="1" s="1"/>
  <c r="M30" i="2"/>
  <c r="W32" i="1"/>
  <c r="AW87" i="1"/>
  <c r="AK32" i="1" l="1"/>
  <c r="AT87" i="1"/>
  <c r="AG88" i="1"/>
  <c r="L38" i="2"/>
  <c r="AG87" i="1" l="1"/>
  <c r="AN88" i="1"/>
  <c r="AG93" i="1" l="1"/>
  <c r="AG92" i="1"/>
  <c r="AK26" i="1"/>
  <c r="AG91" i="1"/>
  <c r="AN87" i="1"/>
  <c r="AG94" i="1"/>
  <c r="CD91" i="1" l="1"/>
  <c r="AG90" i="1"/>
  <c r="AV91" i="1"/>
  <c r="BY91" i="1" s="1"/>
  <c r="CD93" i="1"/>
  <c r="AV93" i="1"/>
  <c r="BY93" i="1" s="1"/>
  <c r="AV94" i="1"/>
  <c r="BY94" i="1" s="1"/>
  <c r="CD94" i="1"/>
  <c r="CD92" i="1"/>
  <c r="AV92" i="1"/>
  <c r="BY92" i="1" s="1"/>
  <c r="W31" i="1" l="1"/>
  <c r="AN93" i="1"/>
  <c r="AN91" i="1"/>
  <c r="AK31" i="1"/>
  <c r="AN94" i="1"/>
  <c r="AN92" i="1"/>
  <c r="AK27" i="1"/>
  <c r="AK29" i="1" s="1"/>
  <c r="AG96" i="1"/>
  <c r="AN90" i="1" l="1"/>
  <c r="AN96" i="1" s="1"/>
  <c r="AK37" i="1"/>
</calcChain>
</file>

<file path=xl/sharedStrings.xml><?xml version="1.0" encoding="utf-8"?>
<sst xmlns="http://schemas.openxmlformats.org/spreadsheetml/2006/main" count="1874" uniqueCount="417">
  <si>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</si>
  <si>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</si>
  <si>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</si>
  <si>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</si>
  <si>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</si>
  <si>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</si>
  <si>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</si>
  <si>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</si>
  <si>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</si>
  <si>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</si>
  <si>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</si>
  <si>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</si>
  <si>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</si>
  <si>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</si>
  <si>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</si>
  <si>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171209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</si>
  <si>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</si>
  <si>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</si>
  <si>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Administratívne a výrobné priestory CH-PRINT a.s.</t>
  </si>
  <si>
    <t>JKSO:</t>
  </si>
  <si>
    <t>KS:</t>
  </si>
  <si>
    <t>Miesto:</t>
  </si>
  <si>
    <t>Stará Turá, nám.Dr.A.Schweitzera 194</t>
  </si>
  <si>
    <t>Dátum:</t>
  </si>
  <si>
    <t>9. 12. 2017</t>
  </si>
  <si>
    <t>Objednávateľ:</t>
  </si>
  <si>
    <t>IČO:</t>
  </si>
  <si>
    <t>CH-PRINT a.s.</t>
  </si>
  <si>
    <t>IČO DPH:</t>
  </si>
  <si>
    <t>Zhotoviteľ:</t>
  </si>
  <si>
    <t>Vyplň údaj</t>
  </si>
  <si>
    <t>Projektant:</t>
  </si>
  <si>
    <t xml:space="preserve">REYmaX </t>
  </si>
  <si>
    <t>True</t>
  </si>
  <si>
    <t>0,01</t>
  </si>
  <si>
    <t>Spracovateľ:</t>
  </si>
  <si>
    <t>Ing. Janák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</si>
  <si>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</si>
  <si>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</si>
  <si>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</si>
  <si>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</si>
  <si>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</si>
  <si>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</si>
  <si>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</si>
  <si>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</si>
  <si>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</si>
  <si>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</si>
  <si>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</si>
  <si>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</si>
  <si>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</si>
  <si>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</si>
  <si>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</si>
  <si>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</si>
  <si>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</si>
  <si>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</si>
  <si>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</si>
  <si>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</si>
  <si>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</si>
  <si>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</si>
  <si>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</si>
  <si>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</si>
  <si>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</si>
  <si>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</si>
  <si>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</si>
  <si>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</si>
  <si>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</si>
  <si>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</si>
  <si>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</si>
  <si>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</si>
  <si>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</si>
  <si>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</si>
  <si>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</si>
  <si>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</si>
  <si>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</si>
  <si>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</si>
  <si>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</si>
  <si>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</si>
  <si>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</si>
  <si>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</si>
  <si>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</si>
  <si>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{96cbac6e-1902-4ced-b218-f5157239b408}</t>
  </si>
  <si>
    <t>{00000000-0000-0000-0000-000000000000}</t>
  </si>
  <si>
    <t>/</t>
  </si>
  <si>
    <t>01</t>
  </si>
  <si>
    <t>Zateplenie objektu</t>
  </si>
  <si>
    <t>1</t>
  </si>
  <si>
    <t>{402730b8-98b3-4ea2-a303-ef2632c93657}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</si>
  <si>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</si>
  <si>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</si>
  <si>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</si>
  <si>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</si>
  <si>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</si>
  <si>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</si>
  <si>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</si>
  <si>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</si>
  <si>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</si>
  <si>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</si>
  <si>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</si>
  <si>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</si>
  <si>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</si>
  <si>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</si>
  <si>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e</t>
  </si>
  <si>
    <t>477</t>
  </si>
  <si>
    <t>2</t>
  </si>
  <si>
    <t>KRYCÍ LIST ROZPOČTU</t>
  </si>
  <si>
    <t>Objekt:</t>
  </si>
  <si>
    <t>01 - Zateplenie objektu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</si>
  <si>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</si>
  <si>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</si>
  <si>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</si>
  <si>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</si>
  <si>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</si>
  <si>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</si>
  <si>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</si>
  <si>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</si>
  <si>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</si>
  <si>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</si>
  <si>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</si>
  <si>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</si>
  <si>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</si>
  <si>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</si>
  <si>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</si>
  <si>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767 - Konštrukcie doplnkové kovové</t>
  </si>
  <si>
    <t xml:space="preserve">    783 - Dokončovacie práce - nátery</t>
  </si>
  <si>
    <t>VRN - Vedľajšie rozpočtové náklady</t>
  </si>
  <si>
    <t xml:space="preserve">    VRN09 - Vplyv územia</t>
  </si>
  <si>
    <t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</si>
  <si>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</si>
  <si>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</si>
  <si>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</si>
  <si>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</si>
  <si>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</si>
  <si>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</si>
  <si>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</si>
  <si>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</si>
  <si>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</si>
  <si>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</si>
  <si>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</si>
  <si>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</si>
  <si>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</si>
  <si>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</si>
  <si>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</si>
  <si>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</si>
  <si>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</si>
  <si>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</si>
  <si>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</si>
  <si>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</si>
  <si>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</si>
  <si>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</si>
  <si>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</si>
  <si>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</si>
  <si>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</si>
  <si>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620991121</t>
  </si>
  <si>
    <t>Zakrývanie výplní vonkajších otvorov s rámami a zárubňami, zábradlí, oplechovania, atď. zhotovené z lešenia akýmkoľvek spôsobom</t>
  </si>
  <si>
    <t>m2</t>
  </si>
  <si>
    <t>4</t>
  </si>
  <si>
    <t>1691303328</t>
  </si>
  <si>
    <t>(1,2*1,5*14+0,75*0,8*2+1,52*1,9*13+1,99*1,9+0,75*0,75+1,8*2,6+2,7*2,6)</t>
  </si>
  <si>
    <t>VV</t>
  </si>
  <si>
    <t>(1,52*1,5*4)</t>
  </si>
  <si>
    <t>(1,5*1,95*5+1,75*1,55*2+1,2*1,5*3)</t>
  </si>
  <si>
    <t>(1,52*1,5*13+1,52*0,8*2+1,16*1,5*2+1,7*1,83)</t>
  </si>
  <si>
    <t>Súčet</t>
  </si>
  <si>
    <t>622463025</t>
  </si>
  <si>
    <t>Príprava vonkajšieho podkladu stien Weber - Terranova, podkladný náter weber 700</t>
  </si>
  <si>
    <t>-1266778535</t>
  </si>
  <si>
    <t>3</t>
  </si>
  <si>
    <t>622463028</t>
  </si>
  <si>
    <t>Príprava vonkajšieho podkladu stien Weber - Terranova, emulzia na zvýšenie priľnavosti weber.betonkontakt</t>
  </si>
  <si>
    <t>1410138132</t>
  </si>
  <si>
    <t>622464113</t>
  </si>
  <si>
    <t>1291959067</t>
  </si>
  <si>
    <t>"zateplenie hr.20" 119,946</t>
  </si>
  <si>
    <t>"zateplenie hr.120" 67,081</t>
  </si>
  <si>
    <t>"zateplenie hr.150" 18,375+771,562</t>
  </si>
  <si>
    <t>"zateplenie hr.200" 35,7</t>
  </si>
  <si>
    <t>5</t>
  </si>
  <si>
    <t>625250157</t>
  </si>
  <si>
    <t>Doteplenie konštrukcie hr. 120 mm, systém XPS STYRODUR 2800 C - PCI, lepený rámovo s prikotvením</t>
  </si>
  <si>
    <t>-537778087</t>
  </si>
  <si>
    <t>"zateplenie A</t>
  </si>
  <si>
    <t>50,7*0,65</t>
  </si>
  <si>
    <t>40,65*0,65+2*0,9*0,65</t>
  </si>
  <si>
    <t>10,05*0,65</t>
  </si>
  <si>
    <t>6</t>
  </si>
  <si>
    <t>625250159</t>
  </si>
  <si>
    <t>Doteplenie konštrukcie hr. 150 mm, systém XPS STYRODUR 2800 C - PCI, lepený rámovo s prikotvením</t>
  </si>
  <si>
    <t>-1654266913</t>
  </si>
  <si>
    <t>"XPS</t>
  </si>
  <si>
    <t>50,7*0,3+10,55*0,3</t>
  </si>
  <si>
    <t>7</t>
  </si>
  <si>
    <t>625250511</t>
  </si>
  <si>
    <t>Systém BASF Therm - hydroizolačná stierka Prince Color IZOL B</t>
  </si>
  <si>
    <t>666140924</t>
  </si>
  <si>
    <t>(51+11)*0,3</t>
  </si>
  <si>
    <t>8</t>
  </si>
  <si>
    <t>625250516</t>
  </si>
  <si>
    <t xml:space="preserve">Systém BASF Therm - butylová izolačná páska Prince Color IZOL Butylband </t>
  </si>
  <si>
    <t>m</t>
  </si>
  <si>
    <t>-1697614202</t>
  </si>
  <si>
    <t>51+11</t>
  </si>
  <si>
    <t>625252310</t>
  </si>
  <si>
    <t>1077654348</t>
  </si>
  <si>
    <t>"zateplenie B</t>
  </si>
  <si>
    <t>50,7*9</t>
  </si>
  <si>
    <t>-(1,2*1,5*14+0,75*0,8*2+1,52*1,9*13+1,99*1,9+0,75*0,75+1,8*2,6+2,7*2,6)</t>
  </si>
  <si>
    <t>10,55*4,5+10,05*3,75</t>
  </si>
  <si>
    <t>-(1,52*1,5*4)</t>
  </si>
  <si>
    <t>10,55*9+30,1*4,2+2*0,9*4,5</t>
  </si>
  <si>
    <t>-(1,5*1,95*5+1,75*1,55*2+1,2*1,5*3)</t>
  </si>
  <si>
    <t>50,7*3+0,5*1,75*2</t>
  </si>
  <si>
    <t>-(1,52*1,5*13+1,52*0,8*2+1,16*1,5*2+1,7*1,83)</t>
  </si>
  <si>
    <t>625252311</t>
  </si>
  <si>
    <t>-111778868</t>
  </si>
  <si>
    <t>"zateplenie D</t>
  </si>
  <si>
    <t>35,7</t>
  </si>
  <si>
    <t>625252340</t>
  </si>
  <si>
    <t>-1887904271</t>
  </si>
  <si>
    <t>"zateplenie C</t>
  </si>
  <si>
    <t>((1,47+1,9)*2*5+(1,52+1,9)*2*13+(2,7+2*2,6)+(0,75+0,75)*2*1+(1,98+1,9)*2*1+(1,8+2*2,6)+(1,75+2*2,2)*2)*0,3</t>
  </si>
  <si>
    <t>((0,75+0,8)*2*3+(1,52+1,5)*2*34+(1,52+0,8)*2*2+(1,2+0,8)*2*2+(1,65+2)*2*1)*0,3</t>
  </si>
  <si>
    <t>931994141</t>
  </si>
  <si>
    <t>Tesnenie pracovnej škáry betónovej konštrukcia polyuretanovým tmelom do pl 1,5 cm2</t>
  </si>
  <si>
    <t>1448832399</t>
  </si>
  <si>
    <t>938902071</t>
  </si>
  <si>
    <t>Očistenie povrchu betónových konštrukcií tlakovou vodou</t>
  </si>
  <si>
    <t>1629672263</t>
  </si>
  <si>
    <t>941942001</t>
  </si>
  <si>
    <t>Montáž lešenia rámového systémového s podlahami šírky do 0,75 m, výšky do 10 m</t>
  </si>
  <si>
    <t>-699936983</t>
  </si>
  <si>
    <t>51*9+11*9+11*4,5+51*3+30*4,5</t>
  </si>
  <si>
    <t>941942801</t>
  </si>
  <si>
    <t>Demontáž lešenia rámového systémového s podlahami šírky do 0,75 m, výšky do 10 m</t>
  </si>
  <si>
    <t>1522483989</t>
  </si>
  <si>
    <t>16</t>
  </si>
  <si>
    <t>941942911</t>
  </si>
  <si>
    <t>Príplatok za prvý a každý ďalší i začatý týždeň použitia lešenia rámového systémového šírky nad 0,75 do 1,10 m, výšky do 10 m</t>
  </si>
  <si>
    <t>1690061534</t>
  </si>
  <si>
    <t>"predpokladaná doba realizácie - 2 mesiacov</t>
  </si>
  <si>
    <t>2*895,5</t>
  </si>
  <si>
    <t>941955002</t>
  </si>
  <si>
    <t>Lešenie ľahké pracovné pomocné s výškou lešeňovej podlahy nad 1,20 do 1,90 m</t>
  </si>
  <si>
    <t>-260668390</t>
  </si>
  <si>
    <t>944944103</t>
  </si>
  <si>
    <t>Ochranná sieť na boku lešenia</t>
  </si>
  <si>
    <t>-1200356846</t>
  </si>
  <si>
    <t>944944803</t>
  </si>
  <si>
    <t>Demontáž ochrannej siete na boku lešenia</t>
  </si>
  <si>
    <t>-436862898</t>
  </si>
  <si>
    <t>953946131</t>
  </si>
  <si>
    <t>PCI Soklový profil hr. 0,8 mm SP 150 (hliníkový)</t>
  </si>
  <si>
    <t>-1113405420</t>
  </si>
  <si>
    <t>51+41+11+51</t>
  </si>
  <si>
    <t>953995222</t>
  </si>
  <si>
    <t>Ukončovací profil pri oplechovaní (plastový)</t>
  </si>
  <si>
    <t>-144542110</t>
  </si>
  <si>
    <t>"parapety</t>
  </si>
  <si>
    <t>92,6</t>
  </si>
  <si>
    <t>"atika</t>
  </si>
  <si>
    <t>110</t>
  </si>
  <si>
    <t>953996121</t>
  </si>
  <si>
    <t>okenný APU profil s integrovanou tkaninou</t>
  </si>
  <si>
    <t>1167211133</t>
  </si>
  <si>
    <t>"ostenie + nadpražie</t>
  </si>
  <si>
    <t>((1,47+1,9)*2*5+(1,52+1,9)*2*13+(2,7+2*2,6)+(0,75+0,75)*2*1+(1,98+1,9)*2*1+(1,8+2*2,6)+(1,75+2*2,2)*2)</t>
  </si>
  <si>
    <t>((0,75+0,8)*2*3+(1,52+1,5)*2*34+(1,52+0,8)*2*2+(1,2+0,8)*2*2+(1,65+2)*2*1)</t>
  </si>
  <si>
    <t>953996131</t>
  </si>
  <si>
    <t>Rohový PVC profil s integrovanou tkaninou 100x100</t>
  </si>
  <si>
    <t>-204740045</t>
  </si>
  <si>
    <t>"rohy budovy</t>
  </si>
  <si>
    <t>10*2+4,5*2+2*5</t>
  </si>
  <si>
    <t>"ostenia</t>
  </si>
  <si>
    <t>2*1,5*36+2*0,8*4+2*1,9*14+2*1,95*5+2*2,2*2+2*1,83+2*0,75+2*2,6*2</t>
  </si>
  <si>
    <t>953996141</t>
  </si>
  <si>
    <t>Rohový PVC profil PLY PN s integrovanou tkaninou 100x100 - priznaný vo fasáde</t>
  </si>
  <si>
    <t>1618231598</t>
  </si>
  <si>
    <t>"nadpražie</t>
  </si>
  <si>
    <t>979081111</t>
  </si>
  <si>
    <t>Odvoz sutiny a vybúraných hmôt na skládku do 1 km</t>
  </si>
  <si>
    <t>t</t>
  </si>
  <si>
    <t>-1936470023</t>
  </si>
  <si>
    <t>979081121</t>
  </si>
  <si>
    <t>Odvoz sutiny a vybúraných hmôt na skládku za každý ďalší 1 km</t>
  </si>
  <si>
    <t>-857697555</t>
  </si>
  <si>
    <t>979082111</t>
  </si>
  <si>
    <t>Vnútrostavenisková doprava sutiny a vybúraných hmôt do 10 m</t>
  </si>
  <si>
    <t>-1001355155</t>
  </si>
  <si>
    <t>979082121</t>
  </si>
  <si>
    <t>Vnútrostavenisková doprava sutiny a vybúraných hmôt za každých ďalších 5 m</t>
  </si>
  <si>
    <t>497989860</t>
  </si>
  <si>
    <t>979089612</t>
  </si>
  <si>
    <t>Poplatok za skladovanie - iné odpady zo stavieb a demolácií (17 09), ostatné</t>
  </si>
  <si>
    <t>-877270914</t>
  </si>
  <si>
    <t>979089713</t>
  </si>
  <si>
    <t>Prenájom kontajneru 7 m3</t>
  </si>
  <si>
    <t>ks</t>
  </si>
  <si>
    <t>-733174637</t>
  </si>
  <si>
    <t>999281111</t>
  </si>
  <si>
    <t>Presun hmôt pre opravy a údržbu objektov vrátane vonkajších plášťov výšky do 25 m</t>
  </si>
  <si>
    <t>288686932</t>
  </si>
  <si>
    <t>32</t>
  </si>
  <si>
    <t>713116040</t>
  </si>
  <si>
    <t>Montáž tepelnej izolácie stropov fúkanou izoláciou hrúbky do 30 cm</t>
  </si>
  <si>
    <t>m3</t>
  </si>
  <si>
    <t>-987846273</t>
  </si>
  <si>
    <t>e*0,3</t>
  </si>
  <si>
    <t>M</t>
  </si>
  <si>
    <t>6290000100</t>
  </si>
  <si>
    <t>fúkaná izolácia</t>
  </si>
  <si>
    <t>-147743975</t>
  </si>
  <si>
    <t>713131143</t>
  </si>
  <si>
    <t>Montáž parotesnej fólie</t>
  </si>
  <si>
    <t>1148434407</t>
  </si>
  <si>
    <t>35</t>
  </si>
  <si>
    <t>2832208028</t>
  </si>
  <si>
    <t>Parozábrana JUTAFOL REFLEX 150 (1,5 x 50bm), množstvo v 1 role:75m2</t>
  </si>
  <si>
    <t>-1252287008</t>
  </si>
  <si>
    <t>998713203</t>
  </si>
  <si>
    <t>Presun hmôt pre izolácie tepelné v objektoch výšky nad 12 m do 24 m</t>
  </si>
  <si>
    <t>%</t>
  </si>
  <si>
    <t>-1223943515</t>
  </si>
  <si>
    <t>762081061</t>
  </si>
  <si>
    <t>Zvláštne výkony na stavenisku, viacstranné brúsenie reziva</t>
  </si>
  <si>
    <t>-651606045</t>
  </si>
  <si>
    <t>763132220</t>
  </si>
  <si>
    <t>SDK podhľad KNAUF D112, závesná dvojvrstvová kca profil montažný CD a nosný UD, dosky GKF hr. 15 mm</t>
  </si>
  <si>
    <t>-1589626404</t>
  </si>
  <si>
    <t>"E</t>
  </si>
  <si>
    <t>763139541</t>
  </si>
  <si>
    <t>Demontáž sadrokartónového podhľadu s dvojvrstvou nosnou konštrukciou z oceľových profilov, jednoduché opláštenie, -0,01500t</t>
  </si>
  <si>
    <t>605370697</t>
  </si>
  <si>
    <t>998763403</t>
  </si>
  <si>
    <t>Presun hmôt pre sádrokartónové konštrukcie v stavbách(objektoch )výšky od 7 do 24 m</t>
  </si>
  <si>
    <t>-1744254653</t>
  </si>
  <si>
    <t>764317210</t>
  </si>
  <si>
    <t>Krytiny hladké z pozinkovaného farbeného PZf plechu, železobetónových dosiek</t>
  </si>
  <si>
    <t>-254286482</t>
  </si>
  <si>
    <t>"K10</t>
  </si>
  <si>
    <t>3*1,2</t>
  </si>
  <si>
    <t>764317800</t>
  </si>
  <si>
    <t>Demontáž krytiny hladkej strešnej železobetónových dosiek,  -0,00742t</t>
  </si>
  <si>
    <t>999533832</t>
  </si>
  <si>
    <t>764410360</t>
  </si>
  <si>
    <t>Oplechovanie parapetov z hliníkového Al plechu, vrátane rohov r.š. 400 mm</t>
  </si>
  <si>
    <t>-1842467120</t>
  </si>
  <si>
    <t>"K1</t>
  </si>
  <si>
    <t>0,75*4</t>
  </si>
  <si>
    <t>"K2</t>
  </si>
  <si>
    <t>1,5*5</t>
  </si>
  <si>
    <t>"K3</t>
  </si>
  <si>
    <t>1,55*49</t>
  </si>
  <si>
    <t>"K4</t>
  </si>
  <si>
    <t>2*1</t>
  </si>
  <si>
    <t>"K5</t>
  </si>
  <si>
    <t>1,75*1</t>
  </si>
  <si>
    <t>"K6</t>
  </si>
  <si>
    <t>1,2*2</t>
  </si>
  <si>
    <t>764410850</t>
  </si>
  <si>
    <t>Demontáž oplechovania parapetov rš od 100 do 330 mm,  -0,00135t</t>
  </si>
  <si>
    <t>-1848875768</t>
  </si>
  <si>
    <t>764430840</t>
  </si>
  <si>
    <t>Demontáž oplechovania múrov a nadmuroviek rš od 330 do 500 mm,  -0,00230t</t>
  </si>
  <si>
    <t>1397374665</t>
  </si>
  <si>
    <t>764454454</t>
  </si>
  <si>
    <t>Zvodové rúry z pozinkovaného farbeného PZf plechu, kruhové priemer 120 mm</t>
  </si>
  <si>
    <t>-2029115518</t>
  </si>
  <si>
    <t>"K9</t>
  </si>
  <si>
    <t>3,5*4</t>
  </si>
  <si>
    <t>764454803</t>
  </si>
  <si>
    <t>Demontáž odpadových rúr kruhových, s priemerom 150 mm,  -0,00356t</t>
  </si>
  <si>
    <t>-1535248592</t>
  </si>
  <si>
    <t>764731117</t>
  </si>
  <si>
    <t>Oplechovanie múrov, atík, nadmuroviek z plechov LINDAB rš. 750 mm</t>
  </si>
  <si>
    <t>591762411</t>
  </si>
  <si>
    <t>"K7</t>
  </si>
  <si>
    <t>"K8</t>
  </si>
  <si>
    <t>75</t>
  </si>
  <si>
    <t>998764201</t>
  </si>
  <si>
    <t>Presun hmôt pre konštrukcie klampiarske v objektoch výšky do 6 m</t>
  </si>
  <si>
    <t>-2142006065</t>
  </si>
  <si>
    <t>767995pc3</t>
  </si>
  <si>
    <t>Prekotvenie prestrešenia vstupu</t>
  </si>
  <si>
    <t>646592635</t>
  </si>
  <si>
    <t>783726200</t>
  </si>
  <si>
    <t>Nátery tesárskych konštrukcií syntetické na vzduchu schnúce lazurovacím lakom 2x lakovaním</t>
  </si>
  <si>
    <t>-98788351</t>
  </si>
  <si>
    <t>52</t>
  </si>
  <si>
    <t>783782203</t>
  </si>
  <si>
    <t>Nátery tesárskych konštrukcií povrchová impregnácia Bochemitom QB</t>
  </si>
  <si>
    <t>-856239628</t>
  </si>
  <si>
    <t>53</t>
  </si>
  <si>
    <t>783894612</t>
  </si>
  <si>
    <t>Náter farbami ekologickými riediteľnými vodou SADAKRINOM bielym pre náter sadrokartón. stropov 2x</t>
  </si>
  <si>
    <t>2138469018</t>
  </si>
  <si>
    <t>54</t>
  </si>
  <si>
    <t>000900024</t>
  </si>
  <si>
    <t xml:space="preserve">Opatrenia na ochranu osôb a jestvujúcich konštrukcií </t>
  </si>
  <si>
    <t>eur</t>
  </si>
  <si>
    <t>1024</t>
  </si>
  <si>
    <t>95811036</t>
  </si>
  <si>
    <t>VP - Práce naviac</t>
  </si>
  <si>
    <t>PN</t>
  </si>
  <si>
    <t>Vonkajšia omietka stien tenkovrstvová  silikónová  v troch farebných odtieňoch</t>
  </si>
  <si>
    <t>Kontaktný zatepľovací systém hr. 200 mm weber.therm exclusive (minerálna vlna), skrutkovacie kotvy,  max. súčiniteľ tepelnej vdivosti 0,036 W/m.K</t>
  </si>
  <si>
    <t>Kontaktný zatepľovací systém ostenia hr. 20 mm weber.therm exclusive (minerálna vlna)  max. súčiniteľ tepelnej vdivosti 0,036 W/m.K</t>
  </si>
  <si>
    <t>Kontaktný zatepľovací systém hr. 150 mm weber.therm exclusive (minerálna vlna), skrutkovacie kotvy, max. súčiniteľ tepelnej vdivosti 0,036 W/m.K</t>
  </si>
  <si>
    <t>625252306</t>
  </si>
  <si>
    <t>Kontaktný zatepľovací systém hr. 80 mm weber.therm exclusive (minerálna vlna), skrutkovacie kotvy</t>
  </si>
  <si>
    <t>1,52*49+0,75*3+1,99+1,8+2,7+1,5*5+1,75*2+1,16*2+1,7+40</t>
  </si>
  <si>
    <t>51+11+40</t>
  </si>
  <si>
    <t xml:space="preserve">    781 - Dokončovacie práce a obklady</t>
  </si>
  <si>
    <t>781445210</t>
  </si>
  <si>
    <t xml:space="preserve">Montáž obkladov z obkladačiek kladených do tmelu flexibilného </t>
  </si>
  <si>
    <t>5978700090</t>
  </si>
  <si>
    <t>Obkladačky keramické</t>
  </si>
  <si>
    <t>998781203</t>
  </si>
  <si>
    <t>Presun hmôt pre obklady keramické v objektoch výšky nad 12 do 24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</si>
</sst>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i/>
      <sz val="8"/>
      <color rgb="FF0000FF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166" fontId="31" fillId="0" borderId="17" xfId="0" applyNumberFormat="1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>
      <alignment vertical="center"/>
    </xf>
    <xf numFmtId="0" fontId="26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3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167" fontId="36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7" fillId="0" borderId="25" xfId="0" applyFont="1" applyBorder="1" applyAlignment="1" applyProtection="1">
      <alignment horizontal="center" vertical="center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67" fontId="0" fillId="0" borderId="0" xfId="0" applyNumberFormat="1" applyFont="1" applyBorder="1" applyAlignment="1" applyProtection="1">
      <alignment vertical="center"/>
      <protection locked="0"/>
    </xf>
    <xf numFmtId="0" fontId="1" fillId="4" borderId="14" xfId="0" applyFont="1" applyFill="1" applyBorder="1" applyAlignment="1" applyProtection="1">
      <alignment horizontal="left" vertical="center"/>
      <protection locked="0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0" fontId="39" fillId="0" borderId="25" xfId="0" applyFont="1" applyBorder="1" applyAlignment="1" applyProtection="1">
      <alignment horizontal="center" vertical="center"/>
      <protection locked="0"/>
    </xf>
    <xf numFmtId="49" fontId="39" fillId="0" borderId="25" xfId="0" applyNumberFormat="1" applyFont="1" applyBorder="1" applyAlignment="1" applyProtection="1">
      <alignment horizontal="left" vertical="center" wrapText="1"/>
      <protection locked="0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167" fontId="39" fillId="0" borderId="25" xfId="0" applyNumberFormat="1" applyFont="1" applyBorder="1" applyAlignment="1" applyProtection="1">
      <alignment vertical="center"/>
      <protection locked="0"/>
    </xf>
    <xf numFmtId="4" fontId="26" fillId="6" borderId="0" xfId="0" applyNumberFormat="1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39" fillId="0" borderId="25" xfId="0" applyFont="1" applyBorder="1" applyAlignment="1" applyProtection="1">
      <alignment horizontal="left" vertical="center" wrapText="1"/>
      <protection locked="0"/>
    </xf>
    <xf numFmtId="167" fontId="0" fillId="0" borderId="22" xfId="0" applyNumberFormat="1" applyFont="1" applyBorder="1" applyAlignment="1">
      <alignment vertical="center"/>
    </xf>
    <xf numFmtId="167" fontId="0" fillId="0" borderId="23" xfId="0" applyNumberFormat="1" applyFont="1" applyBorder="1" applyAlignment="1">
      <alignment vertical="center"/>
    </xf>
    <xf numFmtId="167" fontId="0" fillId="0" borderId="24" xfId="0" applyNumberFormat="1" applyFont="1" applyBorder="1" applyAlignment="1">
      <alignment vertical="center"/>
    </xf>
    <xf numFmtId="167" fontId="5" fillId="0" borderId="23" xfId="0" applyNumberFormat="1" applyFont="1" applyBorder="1" applyAlignment="1"/>
    <xf numFmtId="167" fontId="6" fillId="0" borderId="17" xfId="0" applyNumberFormat="1" applyFont="1" applyBorder="1" applyAlignment="1"/>
    <xf numFmtId="167" fontId="0" fillId="0" borderId="22" xfId="0" applyNumberFormat="1" applyFont="1" applyBorder="1" applyAlignment="1" applyProtection="1">
      <alignment vertical="center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167" fontId="6" fillId="0" borderId="17" xfId="0" applyNumberFormat="1" applyFont="1" applyBorder="1" applyAlignment="1">
      <alignment vertical="center"/>
    </xf>
    <xf numFmtId="167" fontId="5" fillId="0" borderId="12" xfId="0" applyNumberFormat="1" applyFont="1" applyBorder="1" applyAlignme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167" fontId="5" fillId="0" borderId="12" xfId="0" applyNumberFormat="1" applyFont="1" applyBorder="1" applyAlignment="1">
      <alignment vertical="center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37" fillId="0" borderId="25" xfId="0" applyFont="1" applyBorder="1" applyAlignment="1" applyProtection="1">
      <alignment horizontal="left" vertical="center" wrapText="1"/>
      <protection locked="0"/>
    </xf>
    <xf numFmtId="167" fontId="37" fillId="4" borderId="25" xfId="0" applyNumberFormat="1" applyFont="1" applyFill="1" applyBorder="1" applyAlignment="1" applyProtection="1">
      <alignment vertical="center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167" fontId="26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50000000000003" customHeight="1">
      <c r="C2" s="249" t="s">
        <v>7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R2" s="218" t="s">
        <v>8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21" t="s">
        <v>9</v>
      </c>
      <c r="BT2" s="21" t="s">
        <v>10</v>
      </c>
    </row>
    <row r="3" spans="1:73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10</v>
      </c>
    </row>
    <row r="4" spans="1:73" ht="36.950000000000003" customHeight="1">
      <c r="B4" s="25"/>
      <c r="C4" s="222" t="s">
        <v>11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6"/>
      <c r="AS4" s="20" t="s">
        <v>12</v>
      </c>
      <c r="BE4" s="27" t="s">
        <v>13</v>
      </c>
      <c r="BS4" s="21" t="s">
        <v>9</v>
      </c>
    </row>
    <row r="5" spans="1:73" ht="14.45" customHeight="1">
      <c r="B5" s="25"/>
      <c r="C5" s="28"/>
      <c r="D5" s="29" t="s">
        <v>14</v>
      </c>
      <c r="E5" s="28"/>
      <c r="F5" s="28"/>
      <c r="G5" s="28"/>
      <c r="H5" s="28"/>
      <c r="I5" s="28"/>
      <c r="J5" s="28"/>
      <c r="K5" s="253" t="s">
        <v>15</v>
      </c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8"/>
      <c r="AQ5" s="26"/>
      <c r="BE5" s="251" t="s">
        <v>16</v>
      </c>
      <c r="BS5" s="21" t="s">
        <v>9</v>
      </c>
    </row>
    <row r="6" spans="1:73" ht="36.950000000000003" customHeight="1">
      <c r="B6" s="25"/>
      <c r="C6" s="28"/>
      <c r="D6" s="31" t="s">
        <v>17</v>
      </c>
      <c r="E6" s="28"/>
      <c r="F6" s="28"/>
      <c r="G6" s="28"/>
      <c r="H6" s="28"/>
      <c r="I6" s="28"/>
      <c r="J6" s="28"/>
      <c r="K6" s="255" t="s">
        <v>18</v>
      </c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8"/>
      <c r="AQ6" s="26"/>
      <c r="BE6" s="252"/>
      <c r="BS6" s="21" t="s">
        <v>9</v>
      </c>
    </row>
    <row r="7" spans="1:73" ht="14.45" customHeight="1">
      <c r="B7" s="25"/>
      <c r="C7" s="28"/>
      <c r="D7" s="32" t="s">
        <v>19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20</v>
      </c>
      <c r="AL7" s="28"/>
      <c r="AM7" s="28"/>
      <c r="AN7" s="30" t="s">
        <v>5</v>
      </c>
      <c r="AO7" s="28"/>
      <c r="AP7" s="28"/>
      <c r="AQ7" s="26"/>
      <c r="BE7" s="252"/>
      <c r="BS7" s="21" t="s">
        <v>9</v>
      </c>
    </row>
    <row r="8" spans="1:73" ht="14.45" customHeight="1">
      <c r="B8" s="25"/>
      <c r="C8" s="28"/>
      <c r="D8" s="32" t="s">
        <v>21</v>
      </c>
      <c r="E8" s="28"/>
      <c r="F8" s="28"/>
      <c r="G8" s="28"/>
      <c r="H8" s="28"/>
      <c r="I8" s="28"/>
      <c r="J8" s="28"/>
      <c r="K8" s="30" t="s">
        <v>22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23</v>
      </c>
      <c r="AL8" s="28"/>
      <c r="AM8" s="28"/>
      <c r="AN8" s="33" t="s">
        <v>24</v>
      </c>
      <c r="AO8" s="28"/>
      <c r="AP8" s="28"/>
      <c r="AQ8" s="26"/>
      <c r="BE8" s="252"/>
      <c r="BS8" s="21" t="s">
        <v>9</v>
      </c>
    </row>
    <row r="9" spans="1:73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52"/>
      <c r="BS9" s="21" t="s">
        <v>9</v>
      </c>
    </row>
    <row r="10" spans="1:73" ht="14.45" customHeight="1">
      <c r="B10" s="25"/>
      <c r="C10" s="28"/>
      <c r="D10" s="32" t="s">
        <v>25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26</v>
      </c>
      <c r="AL10" s="28"/>
      <c r="AM10" s="28"/>
      <c r="AN10" s="30" t="s">
        <v>5</v>
      </c>
      <c r="AO10" s="28"/>
      <c r="AP10" s="28"/>
      <c r="AQ10" s="26"/>
      <c r="BE10" s="252"/>
      <c r="BS10" s="21" t="s">
        <v>9</v>
      </c>
    </row>
    <row r="11" spans="1:73" ht="18.399999999999999" customHeight="1">
      <c r="B11" s="25"/>
      <c r="C11" s="28"/>
      <c r="D11" s="28"/>
      <c r="E11" s="30" t="s">
        <v>27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28</v>
      </c>
      <c r="AL11" s="28"/>
      <c r="AM11" s="28"/>
      <c r="AN11" s="30" t="s">
        <v>5</v>
      </c>
      <c r="AO11" s="28"/>
      <c r="AP11" s="28"/>
      <c r="AQ11" s="26"/>
      <c r="BE11" s="252"/>
      <c r="BS11" s="21" t="s">
        <v>9</v>
      </c>
    </row>
    <row r="12" spans="1:73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52"/>
      <c r="BS12" s="21" t="s">
        <v>9</v>
      </c>
    </row>
    <row r="13" spans="1:73" ht="14.45" customHeight="1">
      <c r="B13" s="25"/>
      <c r="C13" s="28"/>
      <c r="D13" s="32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26</v>
      </c>
      <c r="AL13" s="28"/>
      <c r="AM13" s="28"/>
      <c r="AN13" s="34" t="s">
        <v>30</v>
      </c>
      <c r="AO13" s="28"/>
      <c r="AP13" s="28"/>
      <c r="AQ13" s="26"/>
      <c r="BE13" s="252"/>
      <c r="BS13" s="21" t="s">
        <v>9</v>
      </c>
    </row>
    <row r="14" spans="1:73" ht="15">
      <c r="B14" s="25"/>
      <c r="C14" s="28"/>
      <c r="D14" s="28"/>
      <c r="E14" s="256" t="s">
        <v>30</v>
      </c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32" t="s">
        <v>28</v>
      </c>
      <c r="AL14" s="28"/>
      <c r="AM14" s="28"/>
      <c r="AN14" s="34" t="s">
        <v>30</v>
      </c>
      <c r="AO14" s="28"/>
      <c r="AP14" s="28"/>
      <c r="AQ14" s="26"/>
      <c r="BE14" s="252"/>
      <c r="BS14" s="21" t="s">
        <v>9</v>
      </c>
    </row>
    <row r="15" spans="1:73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52"/>
      <c r="BS15" s="21" t="s">
        <v>6</v>
      </c>
    </row>
    <row r="16" spans="1:73" ht="14.45" customHeight="1">
      <c r="B16" s="25"/>
      <c r="C16" s="28"/>
      <c r="D16" s="32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26</v>
      </c>
      <c r="AL16" s="28"/>
      <c r="AM16" s="28"/>
      <c r="AN16" s="30" t="s">
        <v>5</v>
      </c>
      <c r="AO16" s="28"/>
      <c r="AP16" s="28"/>
      <c r="AQ16" s="26"/>
      <c r="BE16" s="252"/>
      <c r="BS16" s="21" t="s">
        <v>6</v>
      </c>
    </row>
    <row r="17" spans="2:71" ht="18.399999999999999" customHeight="1">
      <c r="B17" s="25"/>
      <c r="C17" s="28"/>
      <c r="D17" s="28"/>
      <c r="E17" s="30" t="s">
        <v>32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28</v>
      </c>
      <c r="AL17" s="28"/>
      <c r="AM17" s="28"/>
      <c r="AN17" s="30" t="s">
        <v>5</v>
      </c>
      <c r="AO17" s="28"/>
      <c r="AP17" s="28"/>
      <c r="AQ17" s="26"/>
      <c r="BE17" s="252"/>
      <c r="BS17" s="21" t="s">
        <v>33</v>
      </c>
    </row>
    <row r="18" spans="2:71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52"/>
      <c r="BS18" s="21" t="s">
        <v>34</v>
      </c>
    </row>
    <row r="19" spans="2:71" ht="14.45" customHeight="1">
      <c r="B19" s="25"/>
      <c r="C19" s="28"/>
      <c r="D19" s="32" t="s">
        <v>35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26</v>
      </c>
      <c r="AL19" s="28"/>
      <c r="AM19" s="28"/>
      <c r="AN19" s="30" t="s">
        <v>5</v>
      </c>
      <c r="AO19" s="28"/>
      <c r="AP19" s="28"/>
      <c r="AQ19" s="26"/>
      <c r="BE19" s="252"/>
      <c r="BS19" s="21" t="s">
        <v>34</v>
      </c>
    </row>
    <row r="20" spans="2:71" ht="18.399999999999999" customHeight="1">
      <c r="B20" s="25"/>
      <c r="C20" s="28"/>
      <c r="D20" s="28"/>
      <c r="E20" s="30" t="s">
        <v>36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28</v>
      </c>
      <c r="AL20" s="28"/>
      <c r="AM20" s="28"/>
      <c r="AN20" s="30" t="s">
        <v>5</v>
      </c>
      <c r="AO20" s="28"/>
      <c r="AP20" s="28"/>
      <c r="AQ20" s="26"/>
      <c r="BE20" s="252"/>
    </row>
    <row r="21" spans="2:71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52"/>
    </row>
    <row r="22" spans="2:71" ht="15">
      <c r="B22" s="25"/>
      <c r="C22" s="28"/>
      <c r="D22" s="32" t="s">
        <v>37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52"/>
    </row>
    <row r="23" spans="2:71" ht="16.5" customHeight="1">
      <c r="B23" s="25"/>
      <c r="C23" s="28"/>
      <c r="D23" s="28"/>
      <c r="E23" s="258" t="s">
        <v>5</v>
      </c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8"/>
      <c r="AP23" s="28"/>
      <c r="AQ23" s="26"/>
      <c r="BE23" s="252"/>
    </row>
    <row r="24" spans="2:71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52"/>
    </row>
    <row r="25" spans="2:71" ht="6.95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52"/>
    </row>
    <row r="26" spans="2:71" ht="14.45" customHeight="1">
      <c r="B26" s="25"/>
      <c r="C26" s="28"/>
      <c r="D26" s="36" t="s">
        <v>38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59">
        <f>ROUND(AG87,2)</f>
        <v>0</v>
      </c>
      <c r="AL26" s="254"/>
      <c r="AM26" s="254"/>
      <c r="AN26" s="254"/>
      <c r="AO26" s="254"/>
      <c r="AP26" s="28"/>
      <c r="AQ26" s="26"/>
      <c r="BE26" s="252"/>
    </row>
    <row r="27" spans="2:71" ht="14.45" customHeight="1">
      <c r="B27" s="25"/>
      <c r="C27" s="28"/>
      <c r="D27" s="36" t="s">
        <v>39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59">
        <f>ROUND(AG90,2)</f>
        <v>0</v>
      </c>
      <c r="AL27" s="259"/>
      <c r="AM27" s="259"/>
      <c r="AN27" s="259"/>
      <c r="AO27" s="259"/>
      <c r="AP27" s="28"/>
      <c r="AQ27" s="26"/>
      <c r="BE27" s="252"/>
    </row>
    <row r="28" spans="2:71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52"/>
    </row>
    <row r="29" spans="2:71" s="1" customFormat="1" ht="25.9" customHeight="1">
      <c r="B29" s="37"/>
      <c r="C29" s="38"/>
      <c r="D29" s="40" t="s">
        <v>40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60">
        <f>ROUND(AK26+AK27,2)</f>
        <v>0</v>
      </c>
      <c r="AL29" s="261"/>
      <c r="AM29" s="261"/>
      <c r="AN29" s="261"/>
      <c r="AO29" s="261"/>
      <c r="AP29" s="38"/>
      <c r="AQ29" s="39"/>
      <c r="BE29" s="252"/>
    </row>
    <row r="30" spans="2:71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52"/>
    </row>
    <row r="31" spans="2:71" s="2" customFormat="1" ht="14.45" customHeight="1">
      <c r="B31" s="42"/>
      <c r="C31" s="43"/>
      <c r="D31" s="44" t="s">
        <v>41</v>
      </c>
      <c r="E31" s="43"/>
      <c r="F31" s="44" t="s">
        <v>42</v>
      </c>
      <c r="G31" s="43"/>
      <c r="H31" s="43"/>
      <c r="I31" s="43"/>
      <c r="J31" s="43"/>
      <c r="K31" s="43"/>
      <c r="L31" s="231">
        <v>0.2</v>
      </c>
      <c r="M31" s="232"/>
      <c r="N31" s="232"/>
      <c r="O31" s="232"/>
      <c r="P31" s="43"/>
      <c r="Q31" s="43"/>
      <c r="R31" s="43"/>
      <c r="S31" s="43"/>
      <c r="T31" s="46" t="s">
        <v>43</v>
      </c>
      <c r="U31" s="43"/>
      <c r="V31" s="43"/>
      <c r="W31" s="233">
        <f>ROUND(AZ87+SUM(CD91:CD95),2)</f>
        <v>0</v>
      </c>
      <c r="X31" s="232"/>
      <c r="Y31" s="232"/>
      <c r="Z31" s="232"/>
      <c r="AA31" s="232"/>
      <c r="AB31" s="232"/>
      <c r="AC31" s="232"/>
      <c r="AD31" s="232"/>
      <c r="AE31" s="232"/>
      <c r="AF31" s="43"/>
      <c r="AG31" s="43"/>
      <c r="AH31" s="43"/>
      <c r="AI31" s="43"/>
      <c r="AJ31" s="43"/>
      <c r="AK31" s="233">
        <f>ROUND(AV87+SUM(BY91:BY95),2)</f>
        <v>0</v>
      </c>
      <c r="AL31" s="232"/>
      <c r="AM31" s="232"/>
      <c r="AN31" s="232"/>
      <c r="AO31" s="232"/>
      <c r="AP31" s="43"/>
      <c r="AQ31" s="47"/>
      <c r="BE31" s="252"/>
    </row>
    <row r="32" spans="2:71" s="2" customFormat="1" ht="14.45" customHeight="1">
      <c r="B32" s="42"/>
      <c r="C32" s="43"/>
      <c r="D32" s="43"/>
      <c r="E32" s="43"/>
      <c r="F32" s="44" t="s">
        <v>44</v>
      </c>
      <c r="G32" s="43"/>
      <c r="H32" s="43"/>
      <c r="I32" s="43"/>
      <c r="J32" s="43"/>
      <c r="K32" s="43"/>
      <c r="L32" s="231">
        <v>0.2</v>
      </c>
      <c r="M32" s="232"/>
      <c r="N32" s="232"/>
      <c r="O32" s="232"/>
      <c r="P32" s="43"/>
      <c r="Q32" s="43"/>
      <c r="R32" s="43"/>
      <c r="S32" s="43"/>
      <c r="T32" s="46" t="s">
        <v>43</v>
      </c>
      <c r="U32" s="43"/>
      <c r="V32" s="43"/>
      <c r="W32" s="233">
        <f>ROUND(BA87+SUM(CE91:CE95),2)</f>
        <v>0</v>
      </c>
      <c r="X32" s="232"/>
      <c r="Y32" s="232"/>
      <c r="Z32" s="232"/>
      <c r="AA32" s="232"/>
      <c r="AB32" s="232"/>
      <c r="AC32" s="232"/>
      <c r="AD32" s="232"/>
      <c r="AE32" s="232"/>
      <c r="AF32" s="43"/>
      <c r="AG32" s="43"/>
      <c r="AH32" s="43"/>
      <c r="AI32" s="43"/>
      <c r="AJ32" s="43"/>
      <c r="AK32" s="233">
        <f>ROUND(AW87+SUM(BZ91:BZ95),2)</f>
        <v>0</v>
      </c>
      <c r="AL32" s="232"/>
      <c r="AM32" s="232"/>
      <c r="AN32" s="232"/>
      <c r="AO32" s="232"/>
      <c r="AP32" s="43"/>
      <c r="AQ32" s="47"/>
      <c r="BE32" s="252"/>
    </row>
    <row r="33" spans="2:57" s="2" customFormat="1" ht="14.45" hidden="1" customHeight="1">
      <c r="B33" s="42"/>
      <c r="C33" s="43"/>
      <c r="D33" s="43"/>
      <c r="E33" s="43"/>
      <c r="F33" s="44" t="s">
        <v>45</v>
      </c>
      <c r="G33" s="43"/>
      <c r="H33" s="43"/>
      <c r="I33" s="43"/>
      <c r="J33" s="43"/>
      <c r="K33" s="43"/>
      <c r="L33" s="231">
        <v>0.2</v>
      </c>
      <c r="M33" s="232"/>
      <c r="N33" s="232"/>
      <c r="O33" s="232"/>
      <c r="P33" s="43"/>
      <c r="Q33" s="43"/>
      <c r="R33" s="43"/>
      <c r="S33" s="43"/>
      <c r="T33" s="46" t="s">
        <v>43</v>
      </c>
      <c r="U33" s="43"/>
      <c r="V33" s="43"/>
      <c r="W33" s="233">
        <f>ROUND(BB87+SUM(CF91:CF95),2)</f>
        <v>0</v>
      </c>
      <c r="X33" s="232"/>
      <c r="Y33" s="232"/>
      <c r="Z33" s="232"/>
      <c r="AA33" s="232"/>
      <c r="AB33" s="232"/>
      <c r="AC33" s="232"/>
      <c r="AD33" s="232"/>
      <c r="AE33" s="232"/>
      <c r="AF33" s="43"/>
      <c r="AG33" s="43"/>
      <c r="AH33" s="43"/>
      <c r="AI33" s="43"/>
      <c r="AJ33" s="43"/>
      <c r="AK33" s="233">
        <v>0</v>
      </c>
      <c r="AL33" s="232"/>
      <c r="AM33" s="232"/>
      <c r="AN33" s="232"/>
      <c r="AO33" s="232"/>
      <c r="AP33" s="43"/>
      <c r="AQ33" s="47"/>
      <c r="BE33" s="252"/>
    </row>
    <row r="34" spans="2:57" s="2" customFormat="1" ht="14.45" hidden="1" customHeight="1">
      <c r="B34" s="42"/>
      <c r="C34" s="43"/>
      <c r="D34" s="43"/>
      <c r="E34" s="43"/>
      <c r="F34" s="44" t="s">
        <v>46</v>
      </c>
      <c r="G34" s="43"/>
      <c r="H34" s="43"/>
      <c r="I34" s="43"/>
      <c r="J34" s="43"/>
      <c r="K34" s="43"/>
      <c r="L34" s="231">
        <v>0.2</v>
      </c>
      <c r="M34" s="232"/>
      <c r="N34" s="232"/>
      <c r="O34" s="232"/>
      <c r="P34" s="43"/>
      <c r="Q34" s="43"/>
      <c r="R34" s="43"/>
      <c r="S34" s="43"/>
      <c r="T34" s="46" t="s">
        <v>43</v>
      </c>
      <c r="U34" s="43"/>
      <c r="V34" s="43"/>
      <c r="W34" s="233">
        <f>ROUND(BC87+SUM(CG91:CG95),2)</f>
        <v>0</v>
      </c>
      <c r="X34" s="232"/>
      <c r="Y34" s="232"/>
      <c r="Z34" s="232"/>
      <c r="AA34" s="232"/>
      <c r="AB34" s="232"/>
      <c r="AC34" s="232"/>
      <c r="AD34" s="232"/>
      <c r="AE34" s="232"/>
      <c r="AF34" s="43"/>
      <c r="AG34" s="43"/>
      <c r="AH34" s="43"/>
      <c r="AI34" s="43"/>
      <c r="AJ34" s="43"/>
      <c r="AK34" s="233">
        <v>0</v>
      </c>
      <c r="AL34" s="232"/>
      <c r="AM34" s="232"/>
      <c r="AN34" s="232"/>
      <c r="AO34" s="232"/>
      <c r="AP34" s="43"/>
      <c r="AQ34" s="47"/>
      <c r="BE34" s="252"/>
    </row>
    <row r="35" spans="2:57" s="2" customFormat="1" ht="14.45" hidden="1" customHeight="1">
      <c r="B35" s="42"/>
      <c r="C35" s="43"/>
      <c r="D35" s="43"/>
      <c r="E35" s="43"/>
      <c r="F35" s="44" t="s">
        <v>47</v>
      </c>
      <c r="G35" s="43"/>
      <c r="H35" s="43"/>
      <c r="I35" s="43"/>
      <c r="J35" s="43"/>
      <c r="K35" s="43"/>
      <c r="L35" s="231">
        <v>0</v>
      </c>
      <c r="M35" s="232"/>
      <c r="N35" s="232"/>
      <c r="O35" s="232"/>
      <c r="P35" s="43"/>
      <c r="Q35" s="43"/>
      <c r="R35" s="43"/>
      <c r="S35" s="43"/>
      <c r="T35" s="46" t="s">
        <v>43</v>
      </c>
      <c r="U35" s="43"/>
      <c r="V35" s="43"/>
      <c r="W35" s="233">
        <f>ROUND(BD87+SUM(CH91:CH95),2)</f>
        <v>0</v>
      </c>
      <c r="X35" s="232"/>
      <c r="Y35" s="232"/>
      <c r="Z35" s="232"/>
      <c r="AA35" s="232"/>
      <c r="AB35" s="232"/>
      <c r="AC35" s="232"/>
      <c r="AD35" s="232"/>
      <c r="AE35" s="232"/>
      <c r="AF35" s="43"/>
      <c r="AG35" s="43"/>
      <c r="AH35" s="43"/>
      <c r="AI35" s="43"/>
      <c r="AJ35" s="43"/>
      <c r="AK35" s="233">
        <v>0</v>
      </c>
      <c r="AL35" s="232"/>
      <c r="AM35" s="232"/>
      <c r="AN35" s="232"/>
      <c r="AO35" s="232"/>
      <c r="AP35" s="43"/>
      <c r="AQ35" s="47"/>
    </row>
    <row r="36" spans="2:57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57" s="1" customFormat="1" ht="25.9" customHeight="1">
      <c r="B37" s="37"/>
      <c r="C37" s="48"/>
      <c r="D37" s="49" t="s">
        <v>48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49</v>
      </c>
      <c r="U37" s="50"/>
      <c r="V37" s="50"/>
      <c r="W37" s="50"/>
      <c r="X37" s="234" t="s">
        <v>50</v>
      </c>
      <c r="Y37" s="235"/>
      <c r="Z37" s="235"/>
      <c r="AA37" s="235"/>
      <c r="AB37" s="235"/>
      <c r="AC37" s="50"/>
      <c r="AD37" s="50"/>
      <c r="AE37" s="50"/>
      <c r="AF37" s="50"/>
      <c r="AG37" s="50"/>
      <c r="AH37" s="50"/>
      <c r="AI37" s="50"/>
      <c r="AJ37" s="50"/>
      <c r="AK37" s="247">
        <f>SUM(AK29:AK35)</f>
        <v>0</v>
      </c>
      <c r="AL37" s="235"/>
      <c r="AM37" s="235"/>
      <c r="AN37" s="235"/>
      <c r="AO37" s="248"/>
      <c r="AP37" s="48"/>
      <c r="AQ37" s="39"/>
    </row>
    <row r="38" spans="2:57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57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57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57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57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57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57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57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57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57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57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5">
      <c r="B49" s="37"/>
      <c r="C49" s="38"/>
      <c r="D49" s="52" t="s">
        <v>51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52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5">
      <c r="B58" s="37"/>
      <c r="C58" s="38"/>
      <c r="D58" s="57" t="s">
        <v>53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54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53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54</v>
      </c>
      <c r="AN58" s="58"/>
      <c r="AO58" s="60"/>
      <c r="AP58" s="38"/>
      <c r="AQ58" s="39"/>
    </row>
    <row r="59" spans="2:43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5">
      <c r="B60" s="37"/>
      <c r="C60" s="38"/>
      <c r="D60" s="52" t="s">
        <v>55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56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5">
      <c r="B69" s="37"/>
      <c r="C69" s="38"/>
      <c r="D69" s="57" t="s">
        <v>53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54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53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54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0000000000003" customHeight="1">
      <c r="B76" s="37"/>
      <c r="C76" s="222" t="s">
        <v>57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39"/>
    </row>
    <row r="77" spans="2:43" s="3" customFormat="1" ht="14.45" customHeight="1">
      <c r="B77" s="67"/>
      <c r="C77" s="32" t="s">
        <v>14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171209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0000000000003" customHeight="1">
      <c r="B78" s="70"/>
      <c r="C78" s="71" t="s">
        <v>17</v>
      </c>
      <c r="D78" s="72"/>
      <c r="E78" s="72"/>
      <c r="F78" s="72"/>
      <c r="G78" s="72"/>
      <c r="H78" s="72"/>
      <c r="I78" s="72"/>
      <c r="J78" s="72"/>
      <c r="K78" s="72"/>
      <c r="L78" s="224" t="str">
        <f>K6</f>
        <v>Administratívne a výrobné priestory CH-PRINT a.s.</v>
      </c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5">
      <c r="B80" s="37"/>
      <c r="C80" s="32" t="s">
        <v>21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Stará Turá, nám.Dr.A.Schweitzera 194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23</v>
      </c>
      <c r="AJ80" s="38"/>
      <c r="AK80" s="38"/>
      <c r="AL80" s="38"/>
      <c r="AM80" s="75" t="str">
        <f>IF(AN8= "","",AN8)</f>
        <v>9. 12. 2017</v>
      </c>
      <c r="AN80" s="38"/>
      <c r="AO80" s="38"/>
      <c r="AP80" s="38"/>
      <c r="AQ80" s="39"/>
    </row>
    <row r="81" spans="1:89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1:89" s="1" customFormat="1" ht="15">
      <c r="B82" s="37"/>
      <c r="C82" s="32" t="s">
        <v>25</v>
      </c>
      <c r="D82" s="38"/>
      <c r="E82" s="38"/>
      <c r="F82" s="38"/>
      <c r="G82" s="38"/>
      <c r="H82" s="38"/>
      <c r="I82" s="38"/>
      <c r="J82" s="38"/>
      <c r="K82" s="38"/>
      <c r="L82" s="68" t="str">
        <f>IF(E11= "","",E11)</f>
        <v>CH-PRINT a.s.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31</v>
      </c>
      <c r="AJ82" s="38"/>
      <c r="AK82" s="38"/>
      <c r="AL82" s="38"/>
      <c r="AM82" s="226" t="str">
        <f>IF(E17="","",E17)</f>
        <v xml:space="preserve">REYmaX </v>
      </c>
      <c r="AN82" s="226"/>
      <c r="AO82" s="226"/>
      <c r="AP82" s="226"/>
      <c r="AQ82" s="39"/>
      <c r="AS82" s="227" t="s">
        <v>58</v>
      </c>
      <c r="AT82" s="228"/>
      <c r="AU82" s="53"/>
      <c r="AV82" s="53"/>
      <c r="AW82" s="53"/>
      <c r="AX82" s="53"/>
      <c r="AY82" s="53"/>
      <c r="AZ82" s="53"/>
      <c r="BA82" s="53"/>
      <c r="BB82" s="53"/>
      <c r="BC82" s="53"/>
      <c r="BD82" s="54"/>
    </row>
    <row r="83" spans="1:89" s="1" customFormat="1" ht="15">
      <c r="B83" s="37"/>
      <c r="C83" s="32" t="s">
        <v>29</v>
      </c>
      <c r="D83" s="38"/>
      <c r="E83" s="38"/>
      <c r="F83" s="38"/>
      <c r="G83" s="38"/>
      <c r="H83" s="38"/>
      <c r="I83" s="38"/>
      <c r="J83" s="38"/>
      <c r="K83" s="38"/>
      <c r="L83" s="68" t="str">
        <f>IF(E14= 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35</v>
      </c>
      <c r="AJ83" s="38"/>
      <c r="AK83" s="38"/>
      <c r="AL83" s="38"/>
      <c r="AM83" s="226" t="str">
        <f>IF(E20="","",E20)</f>
        <v>Ing. Janák</v>
      </c>
      <c r="AN83" s="226"/>
      <c r="AO83" s="226"/>
      <c r="AP83" s="226"/>
      <c r="AQ83" s="39"/>
      <c r="AS83" s="229"/>
      <c r="AT83" s="230"/>
      <c r="AU83" s="38"/>
      <c r="AV83" s="38"/>
      <c r="AW83" s="38"/>
      <c r="AX83" s="38"/>
      <c r="AY83" s="38"/>
      <c r="AZ83" s="38"/>
      <c r="BA83" s="38"/>
      <c r="BB83" s="38"/>
      <c r="BC83" s="38"/>
      <c r="BD83" s="76"/>
    </row>
    <row r="84" spans="1:89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29"/>
      <c r="AT84" s="230"/>
      <c r="AU84" s="38"/>
      <c r="AV84" s="38"/>
      <c r="AW84" s="38"/>
      <c r="AX84" s="38"/>
      <c r="AY84" s="38"/>
      <c r="AZ84" s="38"/>
      <c r="BA84" s="38"/>
      <c r="BB84" s="38"/>
      <c r="BC84" s="38"/>
      <c r="BD84" s="76"/>
    </row>
    <row r="85" spans="1:89" s="1" customFormat="1" ht="29.25" customHeight="1">
      <c r="B85" s="37"/>
      <c r="C85" s="238" t="s">
        <v>59</v>
      </c>
      <c r="D85" s="239"/>
      <c r="E85" s="239"/>
      <c r="F85" s="239"/>
      <c r="G85" s="239"/>
      <c r="H85" s="77"/>
      <c r="I85" s="240" t="s">
        <v>60</v>
      </c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40" t="s">
        <v>61</v>
      </c>
      <c r="AH85" s="239"/>
      <c r="AI85" s="239"/>
      <c r="AJ85" s="239"/>
      <c r="AK85" s="239"/>
      <c r="AL85" s="239"/>
      <c r="AM85" s="239"/>
      <c r="AN85" s="240" t="s">
        <v>62</v>
      </c>
      <c r="AO85" s="239"/>
      <c r="AP85" s="241"/>
      <c r="AQ85" s="39"/>
      <c r="AS85" s="78" t="s">
        <v>63</v>
      </c>
      <c r="AT85" s="79" t="s">
        <v>64</v>
      </c>
      <c r="AU85" s="79" t="s">
        <v>65</v>
      </c>
      <c r="AV85" s="79" t="s">
        <v>66</v>
      </c>
      <c r="AW85" s="79" t="s">
        <v>67</v>
      </c>
      <c r="AX85" s="79" t="s">
        <v>68</v>
      </c>
      <c r="AY85" s="79" t="s">
        <v>69</v>
      </c>
      <c r="AZ85" s="79" t="s">
        <v>70</v>
      </c>
      <c r="BA85" s="79" t="s">
        <v>71</v>
      </c>
      <c r="BB85" s="79" t="s">
        <v>72</v>
      </c>
      <c r="BC85" s="79" t="s">
        <v>73</v>
      </c>
      <c r="BD85" s="80" t="s">
        <v>74</v>
      </c>
    </row>
    <row r="86" spans="1:89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1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1:89" s="4" customFormat="1" ht="32.450000000000003" customHeight="1">
      <c r="B87" s="70"/>
      <c r="C87" s="82" t="s">
        <v>75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45">
        <f>ROUND(AG88,2)</f>
        <v>0</v>
      </c>
      <c r="AH87" s="245"/>
      <c r="AI87" s="245"/>
      <c r="AJ87" s="245"/>
      <c r="AK87" s="245"/>
      <c r="AL87" s="245"/>
      <c r="AM87" s="245"/>
      <c r="AN87" s="246">
        <f>SUM(AG87,AT87)</f>
        <v>0</v>
      </c>
      <c r="AO87" s="246"/>
      <c r="AP87" s="246"/>
      <c r="AQ87" s="73"/>
      <c r="AS87" s="84">
        <f>ROUND(AS88,2)</f>
        <v>0</v>
      </c>
      <c r="AT87" s="85">
        <f>ROUND(SUM(AV87:AW87),2)</f>
        <v>0</v>
      </c>
      <c r="AU87" s="86">
        <f>ROUND(AU88,5)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ROUND(AZ88,2)</f>
        <v>0</v>
      </c>
      <c r="BA87" s="85">
        <f>ROUND(BA88,2)</f>
        <v>0</v>
      </c>
      <c r="BB87" s="85">
        <f>ROUND(BB88,2)</f>
        <v>0</v>
      </c>
      <c r="BC87" s="85">
        <f>ROUND(BC88,2)</f>
        <v>0</v>
      </c>
      <c r="BD87" s="87">
        <f>ROUND(BD88,2)</f>
        <v>0</v>
      </c>
      <c r="BS87" s="88" t="s">
        <v>76</v>
      </c>
      <c r="BT87" s="88" t="s">
        <v>77</v>
      </c>
      <c r="BU87" s="89" t="s">
        <v>78</v>
      </c>
      <c r="BV87" s="88" t="s">
        <v>79</v>
      </c>
      <c r="BW87" s="88" t="s">
        <v>80</v>
      </c>
      <c r="BX87" s="88" t="s">
        <v>81</v>
      </c>
    </row>
    <row r="88" spans="1:89" s="5" customFormat="1" ht="16.5" customHeight="1">
      <c r="A88" s="90" t="s">
        <v>82</v>
      </c>
      <c r="B88" s="91"/>
      <c r="C88" s="92"/>
      <c r="D88" s="244" t="s">
        <v>83</v>
      </c>
      <c r="E88" s="244"/>
      <c r="F88" s="244"/>
      <c r="G88" s="244"/>
      <c r="H88" s="244"/>
      <c r="I88" s="93"/>
      <c r="J88" s="244" t="s">
        <v>84</v>
      </c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2">
        <f>'01 - Zateplenie objektu'!M30</f>
        <v>0</v>
      </c>
      <c r="AH88" s="243"/>
      <c r="AI88" s="243"/>
      <c r="AJ88" s="243"/>
      <c r="AK88" s="243"/>
      <c r="AL88" s="243"/>
      <c r="AM88" s="243"/>
      <c r="AN88" s="242">
        <f>SUM(AG88,AT88)</f>
        <v>0</v>
      </c>
      <c r="AO88" s="243"/>
      <c r="AP88" s="243"/>
      <c r="AQ88" s="94"/>
      <c r="AS88" s="95">
        <f>'01 - Zateplenie objektu'!M28</f>
        <v>0</v>
      </c>
      <c r="AT88" s="96">
        <f>ROUND(SUM(AV88:AW88),2)</f>
        <v>0</v>
      </c>
      <c r="AU88" s="97">
        <f>'01 - Zateplenie objektu'!W129</f>
        <v>0</v>
      </c>
      <c r="AV88" s="96">
        <f>'01 - Zateplenie objektu'!M32</f>
        <v>0</v>
      </c>
      <c r="AW88" s="96">
        <f>'01 - Zateplenie objektu'!M33</f>
        <v>0</v>
      </c>
      <c r="AX88" s="96">
        <f>'01 - Zateplenie objektu'!M34</f>
        <v>0</v>
      </c>
      <c r="AY88" s="96">
        <f>'01 - Zateplenie objektu'!M35</f>
        <v>0</v>
      </c>
      <c r="AZ88" s="96">
        <f>'01 - Zateplenie objektu'!H32</f>
        <v>0</v>
      </c>
      <c r="BA88" s="96">
        <f>'01 - Zateplenie objektu'!H33</f>
        <v>0</v>
      </c>
      <c r="BB88" s="96">
        <f>'01 - Zateplenie objektu'!H34</f>
        <v>0</v>
      </c>
      <c r="BC88" s="96">
        <f>'01 - Zateplenie objektu'!H35</f>
        <v>0</v>
      </c>
      <c r="BD88" s="98">
        <f>'01 - Zateplenie objektu'!H36</f>
        <v>0</v>
      </c>
      <c r="BT88" s="99" t="s">
        <v>85</v>
      </c>
      <c r="BV88" s="99" t="s">
        <v>79</v>
      </c>
      <c r="BW88" s="99" t="s">
        <v>86</v>
      </c>
      <c r="BX88" s="99" t="s">
        <v>80</v>
      </c>
    </row>
    <row r="89" spans="1:89"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6"/>
    </row>
    <row r="90" spans="1:89" s="1" customFormat="1" ht="30" customHeight="1">
      <c r="B90" s="37"/>
      <c r="C90" s="82" t="s">
        <v>87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46">
        <f>ROUND(SUM(AG91:AG94),2)</f>
        <v>0</v>
      </c>
      <c r="AH90" s="246"/>
      <c r="AI90" s="246"/>
      <c r="AJ90" s="246"/>
      <c r="AK90" s="246"/>
      <c r="AL90" s="246"/>
      <c r="AM90" s="246"/>
      <c r="AN90" s="246">
        <f>ROUND(SUM(AN91:AN94),2)</f>
        <v>0</v>
      </c>
      <c r="AO90" s="246"/>
      <c r="AP90" s="246"/>
      <c r="AQ90" s="39"/>
      <c r="AS90" s="78" t="s">
        <v>88</v>
      </c>
      <c r="AT90" s="79" t="s">
        <v>89</v>
      </c>
      <c r="AU90" s="79" t="s">
        <v>41</v>
      </c>
      <c r="AV90" s="80" t="s">
        <v>64</v>
      </c>
    </row>
    <row r="91" spans="1:89" s="1" customFormat="1" ht="19.899999999999999" customHeight="1">
      <c r="B91" s="37"/>
      <c r="C91" s="38"/>
      <c r="D91" s="100" t="s">
        <v>90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20">
        <f>ROUND(AG87*AS91,2)</f>
        <v>0</v>
      </c>
      <c r="AH91" s="221"/>
      <c r="AI91" s="221"/>
      <c r="AJ91" s="221"/>
      <c r="AK91" s="221"/>
      <c r="AL91" s="221"/>
      <c r="AM91" s="221"/>
      <c r="AN91" s="221">
        <f>ROUND(AG91+AV91,2)</f>
        <v>0</v>
      </c>
      <c r="AO91" s="221"/>
      <c r="AP91" s="221"/>
      <c r="AQ91" s="39"/>
      <c r="AS91" s="101">
        <v>0</v>
      </c>
      <c r="AT91" s="102" t="s">
        <v>91</v>
      </c>
      <c r="AU91" s="102" t="s">
        <v>42</v>
      </c>
      <c r="AV91" s="103">
        <f>ROUND(IF(AU91="základná",AG91*L31,IF(AU91="znížená",AG91*L32,0)),2)</f>
        <v>0</v>
      </c>
      <c r="BV91" s="21" t="s">
        <v>92</v>
      </c>
      <c r="BY91" s="104">
        <f>IF(AU91="základná",AV91,0)</f>
        <v>0</v>
      </c>
      <c r="BZ91" s="104">
        <f>IF(AU91="znížená",AV91,0)</f>
        <v>0</v>
      </c>
      <c r="CA91" s="104">
        <v>0</v>
      </c>
      <c r="CB91" s="104">
        <v>0</v>
      </c>
      <c r="CC91" s="104">
        <v>0</v>
      </c>
      <c r="CD91" s="104">
        <f>IF(AU91="základná",AG91,0)</f>
        <v>0</v>
      </c>
      <c r="CE91" s="104">
        <f>IF(AU91="znížená",AG91,0)</f>
        <v>0</v>
      </c>
      <c r="CF91" s="104">
        <f>IF(AU91="zákl. prenesená",AG91,0)</f>
        <v>0</v>
      </c>
      <c r="CG91" s="104">
        <f>IF(AU91="zníž. prenesená",AG91,0)</f>
        <v>0</v>
      </c>
      <c r="CH91" s="104">
        <f>IF(AU91="nulová",AG91,0)</f>
        <v>0</v>
      </c>
      <c r="CI91" s="21">
        <f>IF(AU91="základná",1,IF(AU91="znížená",2,IF(AU91="zákl. prenesená",4,IF(AU91="zníž. prenesená",5,3))))</f>
        <v>1</v>
      </c>
      <c r="CJ91" s="21">
        <f>IF(AT91="stavebná časť",1,IF(8891="investičná časť",2,3))</f>
        <v>1</v>
      </c>
      <c r="CK91" s="21" t="str">
        <f>IF(D91="Vyplň vlastné","","x")</f>
        <v>x</v>
      </c>
    </row>
    <row r="92" spans="1:89" s="1" customFormat="1" ht="19.899999999999999" customHeight="1">
      <c r="B92" s="37"/>
      <c r="C92" s="38"/>
      <c r="D92" s="236" t="s">
        <v>93</v>
      </c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38"/>
      <c r="AD92" s="38"/>
      <c r="AE92" s="38"/>
      <c r="AF92" s="38"/>
      <c r="AG92" s="220">
        <f>AG87*AS92</f>
        <v>0</v>
      </c>
      <c r="AH92" s="221"/>
      <c r="AI92" s="221"/>
      <c r="AJ92" s="221"/>
      <c r="AK92" s="221"/>
      <c r="AL92" s="221"/>
      <c r="AM92" s="221"/>
      <c r="AN92" s="221">
        <f>AG92+AV92</f>
        <v>0</v>
      </c>
      <c r="AO92" s="221"/>
      <c r="AP92" s="221"/>
      <c r="AQ92" s="39"/>
      <c r="AS92" s="105">
        <v>0</v>
      </c>
      <c r="AT92" s="106" t="s">
        <v>91</v>
      </c>
      <c r="AU92" s="106" t="s">
        <v>42</v>
      </c>
      <c r="AV92" s="107">
        <f>ROUND(IF(AU92="nulová",0,IF(OR(AU92="základná",AU92="zákl. prenesená"),AG92*L31,AG92*L32)),2)</f>
        <v>0</v>
      </c>
      <c r="BV92" s="21" t="s">
        <v>94</v>
      </c>
      <c r="BY92" s="104">
        <f>IF(AU92="základná",AV92,0)</f>
        <v>0</v>
      </c>
      <c r="BZ92" s="104">
        <f>IF(AU92="znížená",AV92,0)</f>
        <v>0</v>
      </c>
      <c r="CA92" s="104">
        <f>IF(AU92="zákl. prenesená",AV92,0)</f>
        <v>0</v>
      </c>
      <c r="CB92" s="104">
        <f>IF(AU92="zníž. prenesená",AV92,0)</f>
        <v>0</v>
      </c>
      <c r="CC92" s="104">
        <f>IF(AU92="nulová",AV92,0)</f>
        <v>0</v>
      </c>
      <c r="CD92" s="104">
        <f>IF(AU92="základná",AG92,0)</f>
        <v>0</v>
      </c>
      <c r="CE92" s="104">
        <f>IF(AU92="znížená",AG92,0)</f>
        <v>0</v>
      </c>
      <c r="CF92" s="104">
        <f>IF(AU92="zákl. prenesená",AG92,0)</f>
        <v>0</v>
      </c>
      <c r="CG92" s="104">
        <f>IF(AU92="zníž. prenesená",AG92,0)</f>
        <v>0</v>
      </c>
      <c r="CH92" s="104">
        <f>IF(AU92="nulová",AG92,0)</f>
        <v>0</v>
      </c>
      <c r="CI92" s="21">
        <f>IF(AU92="základná",1,IF(AU92="znížená",2,IF(AU92="zákl. prenesená",4,IF(AU92="zníž. prenesená",5,3))))</f>
        <v>1</v>
      </c>
      <c r="CJ92" s="21">
        <f>IF(AT92="stavebná časť",1,IF(8892="investičná časť",2,3))</f>
        <v>1</v>
      </c>
      <c r="CK92" s="21" t="str">
        <f>IF(D92="Vyplň vlastné","","x")</f>
        <v/>
      </c>
    </row>
    <row r="93" spans="1:89" s="1" customFormat="1" ht="19.899999999999999" customHeight="1">
      <c r="B93" s="37"/>
      <c r="C93" s="38"/>
      <c r="D93" s="236" t="s">
        <v>93</v>
      </c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38"/>
      <c r="AD93" s="38"/>
      <c r="AE93" s="38"/>
      <c r="AF93" s="38"/>
      <c r="AG93" s="220">
        <f>AG87*AS93</f>
        <v>0</v>
      </c>
      <c r="AH93" s="221"/>
      <c r="AI93" s="221"/>
      <c r="AJ93" s="221"/>
      <c r="AK93" s="221"/>
      <c r="AL93" s="221"/>
      <c r="AM93" s="221"/>
      <c r="AN93" s="221">
        <f>AG93+AV93</f>
        <v>0</v>
      </c>
      <c r="AO93" s="221"/>
      <c r="AP93" s="221"/>
      <c r="AQ93" s="39"/>
      <c r="AS93" s="105">
        <v>0</v>
      </c>
      <c r="AT93" s="106" t="s">
        <v>91</v>
      </c>
      <c r="AU93" s="106" t="s">
        <v>42</v>
      </c>
      <c r="AV93" s="107">
        <f>ROUND(IF(AU93="nulová",0,IF(OR(AU93="základná",AU93="zákl. prenesená"),AG93*L31,AG93*L32)),2)</f>
        <v>0</v>
      </c>
      <c r="BV93" s="21" t="s">
        <v>94</v>
      </c>
      <c r="BY93" s="104">
        <f>IF(AU93="základná",AV93,0)</f>
        <v>0</v>
      </c>
      <c r="BZ93" s="104">
        <f>IF(AU93="znížená",AV93,0)</f>
        <v>0</v>
      </c>
      <c r="CA93" s="104">
        <f>IF(AU93="zákl. prenesená",AV93,0)</f>
        <v>0</v>
      </c>
      <c r="CB93" s="104">
        <f>IF(AU93="zníž. prenesená",AV93,0)</f>
        <v>0</v>
      </c>
      <c r="CC93" s="104">
        <f>IF(AU93="nulová",AV93,0)</f>
        <v>0</v>
      </c>
      <c r="CD93" s="104">
        <f>IF(AU93="základná",AG93,0)</f>
        <v>0</v>
      </c>
      <c r="CE93" s="104">
        <f>IF(AU93="znížená",AG93,0)</f>
        <v>0</v>
      </c>
      <c r="CF93" s="104">
        <f>IF(AU93="zákl. prenesená",AG93,0)</f>
        <v>0</v>
      </c>
      <c r="CG93" s="104">
        <f>IF(AU93="zníž. prenesená",AG93,0)</f>
        <v>0</v>
      </c>
      <c r="CH93" s="104">
        <f>IF(AU93="nulová",AG93,0)</f>
        <v>0</v>
      </c>
      <c r="CI93" s="21">
        <f>IF(AU93="základná",1,IF(AU93="znížená",2,IF(AU93="zákl. prenesená",4,IF(AU93="zníž. prenesená",5,3))))</f>
        <v>1</v>
      </c>
      <c r="CJ93" s="21">
        <f>IF(AT93="stavebná časť",1,IF(8893="investičná časť",2,3))</f>
        <v>1</v>
      </c>
      <c r="CK93" s="21" t="str">
        <f>IF(D93="Vyplň vlastné","","x")</f>
        <v/>
      </c>
    </row>
    <row r="94" spans="1:89" s="1" customFormat="1" ht="19.899999999999999" customHeight="1">
      <c r="B94" s="37"/>
      <c r="C94" s="38"/>
      <c r="D94" s="236" t="s">
        <v>93</v>
      </c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38"/>
      <c r="AD94" s="38"/>
      <c r="AE94" s="38"/>
      <c r="AF94" s="38"/>
      <c r="AG94" s="220">
        <f>AG87*AS94</f>
        <v>0</v>
      </c>
      <c r="AH94" s="221"/>
      <c r="AI94" s="221"/>
      <c r="AJ94" s="221"/>
      <c r="AK94" s="221"/>
      <c r="AL94" s="221"/>
      <c r="AM94" s="221"/>
      <c r="AN94" s="221">
        <f>AG94+AV94</f>
        <v>0</v>
      </c>
      <c r="AO94" s="221"/>
      <c r="AP94" s="221"/>
      <c r="AQ94" s="39"/>
      <c r="AS94" s="108">
        <v>0</v>
      </c>
      <c r="AT94" s="109" t="s">
        <v>91</v>
      </c>
      <c r="AU94" s="109" t="s">
        <v>42</v>
      </c>
      <c r="AV94" s="110">
        <f>ROUND(IF(AU94="nulová",0,IF(OR(AU94="základná",AU94="zákl. prenesená"),AG94*L31,AG94*L32)),2)</f>
        <v>0</v>
      </c>
      <c r="BV94" s="21" t="s">
        <v>94</v>
      </c>
      <c r="BY94" s="104">
        <f>IF(AU94="základná",AV94,0)</f>
        <v>0</v>
      </c>
      <c r="BZ94" s="104">
        <f>IF(AU94="znížená",AV94,0)</f>
        <v>0</v>
      </c>
      <c r="CA94" s="104">
        <f>IF(AU94="zákl. prenesená",AV94,0)</f>
        <v>0</v>
      </c>
      <c r="CB94" s="104">
        <f>IF(AU94="zníž. prenesená",AV94,0)</f>
        <v>0</v>
      </c>
      <c r="CC94" s="104">
        <f>IF(AU94="nulová",AV94,0)</f>
        <v>0</v>
      </c>
      <c r="CD94" s="104">
        <f>IF(AU94="základná",AG94,0)</f>
        <v>0</v>
      </c>
      <c r="CE94" s="104">
        <f>IF(AU94="znížená",AG94,0)</f>
        <v>0</v>
      </c>
      <c r="CF94" s="104">
        <f>IF(AU94="zákl. prenesená",AG94,0)</f>
        <v>0</v>
      </c>
      <c r="CG94" s="104">
        <f>IF(AU94="zníž. prenesená",AG94,0)</f>
        <v>0</v>
      </c>
      <c r="CH94" s="104">
        <f>IF(AU94="nulová",AG94,0)</f>
        <v>0</v>
      </c>
      <c r="CI94" s="21">
        <f>IF(AU94="základná",1,IF(AU94="znížená",2,IF(AU94="zákl. prenesená",4,IF(AU94="zníž. prenesená",5,3))))</f>
        <v>1</v>
      </c>
      <c r="CJ94" s="21">
        <f>IF(AT94="stavebná časť",1,IF(8894="investičná časť",2,3))</f>
        <v>1</v>
      </c>
      <c r="CK94" s="21" t="str">
        <f>IF(D94="Vyplň vlastné","","x")</f>
        <v/>
      </c>
    </row>
    <row r="95" spans="1:89" s="1" customFormat="1" ht="10.9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1:89" s="1" customFormat="1" ht="30" customHeight="1">
      <c r="B96" s="37"/>
      <c r="C96" s="111" t="s">
        <v>95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217">
        <f>ROUND(AG87+AG90,2)</f>
        <v>0</v>
      </c>
      <c r="AH96" s="217"/>
      <c r="AI96" s="217"/>
      <c r="AJ96" s="217"/>
      <c r="AK96" s="217"/>
      <c r="AL96" s="217"/>
      <c r="AM96" s="217"/>
      <c r="AN96" s="217">
        <f>AN87+AN90</f>
        <v>0</v>
      </c>
      <c r="AO96" s="217"/>
      <c r="AP96" s="217"/>
      <c r="AQ96" s="39"/>
    </row>
    <row r="97" spans="2:43" s="1" customFormat="1" ht="6.95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G90:AM90"/>
    <mergeCell ref="AN90:AP90"/>
    <mergeCell ref="AK37:AO37"/>
    <mergeCell ref="L33:O33"/>
    <mergeCell ref="W33:AE33"/>
    <mergeCell ref="AK33:AO33"/>
    <mergeCell ref="L34:O34"/>
    <mergeCell ref="W34:AE34"/>
    <mergeCell ref="AK34:AO34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N93:AP93"/>
    <mergeCell ref="D94:AB94"/>
    <mergeCell ref="AG94:AM94"/>
    <mergeCell ref="AN94:AP94"/>
    <mergeCell ref="D92:AB92"/>
    <mergeCell ref="AG92:AM92"/>
    <mergeCell ref="AN92:AP92"/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3:AB93"/>
    <mergeCell ref="AG93:AM93"/>
  </mergeCells>
  <dataValidations count="2">
    <dataValidation type="list" allowBlank="1" showInputMessage="1" showErrorMessage="1" error="Povolené sú hodnoty základná, znížená, nulová." sqref="AU91:AU95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01 - Zateplenie objektu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93"/>
  <sheetViews>
    <sheetView showGridLines="0" tabSelected="1" workbookViewId="0">
      <pane ySplit="1" topLeftCell="A2" activePane="bottomLeft" state="frozen"/>
      <selection pane="bottomLeft" activeCell="H1" sqref="H1:K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3"/>
      <c r="B1" s="14"/>
      <c r="C1" s="14"/>
      <c r="D1" s="15" t="s">
        <v>1</v>
      </c>
      <c r="E1" s="14"/>
      <c r="F1" s="16" t="s">
        <v>96</v>
      </c>
      <c r="G1" s="16"/>
      <c r="H1" s="284" t="s">
        <v>97</v>
      </c>
      <c r="I1" s="284"/>
      <c r="J1" s="284"/>
      <c r="K1" s="284"/>
      <c r="L1" s="16" t="s">
        <v>98</v>
      </c>
      <c r="M1" s="14"/>
      <c r="N1" s="14"/>
      <c r="O1" s="15" t="s">
        <v>99</v>
      </c>
      <c r="P1" s="14"/>
      <c r="Q1" s="14"/>
      <c r="R1" s="14"/>
      <c r="S1" s="16" t="s">
        <v>100</v>
      </c>
      <c r="T1" s="16"/>
      <c r="U1" s="113"/>
      <c r="V1" s="113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49" t="s">
        <v>7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S2" s="218" t="s">
        <v>8</v>
      </c>
      <c r="T2" s="219"/>
      <c r="U2" s="219"/>
      <c r="V2" s="219"/>
      <c r="W2" s="219"/>
      <c r="X2" s="219"/>
      <c r="Y2" s="219"/>
      <c r="Z2" s="219"/>
      <c r="AA2" s="219"/>
      <c r="AB2" s="219"/>
      <c r="AC2" s="219"/>
      <c r="AT2" s="21" t="s">
        <v>86</v>
      </c>
      <c r="AZ2" s="114" t="s">
        <v>101</v>
      </c>
      <c r="BA2" s="114" t="s">
        <v>5</v>
      </c>
      <c r="BB2" s="114" t="s">
        <v>5</v>
      </c>
      <c r="BC2" s="114" t="s">
        <v>102</v>
      </c>
      <c r="BD2" s="114" t="s">
        <v>103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77</v>
      </c>
    </row>
    <row r="4" spans="1:66" ht="36.950000000000003" customHeight="1">
      <c r="B4" s="25"/>
      <c r="C4" s="222" t="s">
        <v>104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6"/>
      <c r="T4" s="20" t="s">
        <v>12</v>
      </c>
      <c r="AT4" s="21" t="s">
        <v>6</v>
      </c>
    </row>
    <row r="5" spans="1:66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17</v>
      </c>
      <c r="E6" s="28"/>
      <c r="F6" s="296" t="str">
        <f>'Rekapitulácia stavby'!K6</f>
        <v>Administratívne a výrobné priestory CH-PRINT a.s.</v>
      </c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8"/>
      <c r="R6" s="26"/>
    </row>
    <row r="7" spans="1:66" s="1" customFormat="1" ht="32.85" customHeight="1">
      <c r="B7" s="37"/>
      <c r="C7" s="38"/>
      <c r="D7" s="31" t="s">
        <v>105</v>
      </c>
      <c r="E7" s="38"/>
      <c r="F7" s="255" t="s">
        <v>106</v>
      </c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38"/>
      <c r="R7" s="39"/>
    </row>
    <row r="8" spans="1:66" s="1" customFormat="1" ht="14.45" customHeight="1">
      <c r="B8" s="37"/>
      <c r="C8" s="38"/>
      <c r="D8" s="32" t="s">
        <v>19</v>
      </c>
      <c r="E8" s="38"/>
      <c r="F8" s="30" t="s">
        <v>5</v>
      </c>
      <c r="G8" s="38"/>
      <c r="H8" s="38"/>
      <c r="I8" s="38"/>
      <c r="J8" s="38"/>
      <c r="K8" s="38"/>
      <c r="L8" s="38"/>
      <c r="M8" s="32" t="s">
        <v>20</v>
      </c>
      <c r="N8" s="38"/>
      <c r="O8" s="30" t="s">
        <v>5</v>
      </c>
      <c r="P8" s="38"/>
      <c r="Q8" s="38"/>
      <c r="R8" s="39"/>
    </row>
    <row r="9" spans="1:66" s="1" customFormat="1" ht="14.45" customHeight="1">
      <c r="B9" s="37"/>
      <c r="C9" s="38"/>
      <c r="D9" s="32" t="s">
        <v>21</v>
      </c>
      <c r="E9" s="38"/>
      <c r="F9" s="30" t="s">
        <v>22</v>
      </c>
      <c r="G9" s="38"/>
      <c r="H9" s="38"/>
      <c r="I9" s="38"/>
      <c r="J9" s="38"/>
      <c r="K9" s="38"/>
      <c r="L9" s="38"/>
      <c r="M9" s="32" t="s">
        <v>23</v>
      </c>
      <c r="N9" s="38"/>
      <c r="O9" s="319" t="str">
        <f>'Rekapitulácia stavby'!AN8</f>
        <v>9. 12. 2017</v>
      </c>
      <c r="P9" s="299"/>
      <c r="Q9" s="38"/>
      <c r="R9" s="39"/>
    </row>
    <row r="10" spans="1:66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66" s="1" customFormat="1" ht="14.45" customHeight="1">
      <c r="B11" s="37"/>
      <c r="C11" s="38"/>
      <c r="D11" s="32" t="s">
        <v>25</v>
      </c>
      <c r="E11" s="38"/>
      <c r="F11" s="38"/>
      <c r="G11" s="38"/>
      <c r="H11" s="38"/>
      <c r="I11" s="38"/>
      <c r="J11" s="38"/>
      <c r="K11" s="38"/>
      <c r="L11" s="38"/>
      <c r="M11" s="32" t="s">
        <v>26</v>
      </c>
      <c r="N11" s="38"/>
      <c r="O11" s="253" t="s">
        <v>5</v>
      </c>
      <c r="P11" s="253"/>
      <c r="Q11" s="38"/>
      <c r="R11" s="39"/>
    </row>
    <row r="12" spans="1:66" s="1" customFormat="1" ht="18" customHeight="1">
      <c r="B12" s="37"/>
      <c r="C12" s="38"/>
      <c r="D12" s="38"/>
      <c r="E12" s="30" t="s">
        <v>27</v>
      </c>
      <c r="F12" s="38"/>
      <c r="G12" s="38"/>
      <c r="H12" s="38"/>
      <c r="I12" s="38"/>
      <c r="J12" s="38"/>
      <c r="K12" s="38"/>
      <c r="L12" s="38"/>
      <c r="M12" s="32" t="s">
        <v>28</v>
      </c>
      <c r="N12" s="38"/>
      <c r="O12" s="253" t="s">
        <v>5</v>
      </c>
      <c r="P12" s="253"/>
      <c r="Q12" s="38"/>
      <c r="R12" s="39"/>
    </row>
    <row r="13" spans="1:66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66" s="1" customFormat="1" ht="14.45" customHeight="1">
      <c r="B14" s="37"/>
      <c r="C14" s="38"/>
      <c r="D14" s="32" t="s">
        <v>29</v>
      </c>
      <c r="E14" s="38"/>
      <c r="F14" s="38"/>
      <c r="G14" s="38"/>
      <c r="H14" s="38"/>
      <c r="I14" s="38"/>
      <c r="J14" s="38"/>
      <c r="K14" s="38"/>
      <c r="L14" s="38"/>
      <c r="M14" s="32" t="s">
        <v>26</v>
      </c>
      <c r="N14" s="38"/>
      <c r="O14" s="320" t="str">
        <f>IF('Rekapitulácia stavby'!AN13="","",'Rekapitulácia stavby'!AN13)</f>
        <v>Vyplň údaj</v>
      </c>
      <c r="P14" s="253"/>
      <c r="Q14" s="38"/>
      <c r="R14" s="39"/>
    </row>
    <row r="15" spans="1:66" s="1" customFormat="1" ht="18" customHeight="1">
      <c r="B15" s="37"/>
      <c r="C15" s="38"/>
      <c r="D15" s="38"/>
      <c r="E15" s="320" t="str">
        <f>IF('Rekapitulácia stavby'!E14="","",'Rekapitulácia stavby'!E14)</f>
        <v>Vyplň údaj</v>
      </c>
      <c r="F15" s="321"/>
      <c r="G15" s="321"/>
      <c r="H15" s="321"/>
      <c r="I15" s="321"/>
      <c r="J15" s="321"/>
      <c r="K15" s="321"/>
      <c r="L15" s="321"/>
      <c r="M15" s="32" t="s">
        <v>28</v>
      </c>
      <c r="N15" s="38"/>
      <c r="O15" s="320" t="str">
        <f>IF('Rekapitulácia stavby'!AN14="","",'Rekapitulácia stavby'!AN14)</f>
        <v>Vyplň údaj</v>
      </c>
      <c r="P15" s="253"/>
      <c r="Q15" s="38"/>
      <c r="R15" s="39"/>
    </row>
    <row r="16" spans="1:66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31</v>
      </c>
      <c r="E17" s="38"/>
      <c r="F17" s="38"/>
      <c r="G17" s="38"/>
      <c r="H17" s="38"/>
      <c r="I17" s="38"/>
      <c r="J17" s="38"/>
      <c r="K17" s="38"/>
      <c r="L17" s="38"/>
      <c r="M17" s="32" t="s">
        <v>26</v>
      </c>
      <c r="N17" s="38"/>
      <c r="O17" s="253" t="s">
        <v>5</v>
      </c>
      <c r="P17" s="253"/>
      <c r="Q17" s="38"/>
      <c r="R17" s="39"/>
    </row>
    <row r="18" spans="2:18" s="1" customFormat="1" ht="18" customHeight="1">
      <c r="B18" s="37"/>
      <c r="C18" s="38"/>
      <c r="D18" s="38"/>
      <c r="E18" s="30" t="s">
        <v>32</v>
      </c>
      <c r="F18" s="38"/>
      <c r="G18" s="38"/>
      <c r="H18" s="38"/>
      <c r="I18" s="38"/>
      <c r="J18" s="38"/>
      <c r="K18" s="38"/>
      <c r="L18" s="38"/>
      <c r="M18" s="32" t="s">
        <v>28</v>
      </c>
      <c r="N18" s="38"/>
      <c r="O18" s="253" t="s">
        <v>5</v>
      </c>
      <c r="P18" s="253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35</v>
      </c>
      <c r="E20" s="38"/>
      <c r="F20" s="38"/>
      <c r="G20" s="38"/>
      <c r="H20" s="38"/>
      <c r="I20" s="38"/>
      <c r="J20" s="38"/>
      <c r="K20" s="38"/>
      <c r="L20" s="38"/>
      <c r="M20" s="32" t="s">
        <v>26</v>
      </c>
      <c r="N20" s="38"/>
      <c r="O20" s="253" t="s">
        <v>5</v>
      </c>
      <c r="P20" s="253"/>
      <c r="Q20" s="38"/>
      <c r="R20" s="39"/>
    </row>
    <row r="21" spans="2:18" s="1" customFormat="1" ht="18" customHeight="1">
      <c r="B21" s="37"/>
      <c r="C21" s="38"/>
      <c r="D21" s="38"/>
      <c r="E21" s="30" t="s">
        <v>36</v>
      </c>
      <c r="F21" s="38"/>
      <c r="G21" s="38"/>
      <c r="H21" s="38"/>
      <c r="I21" s="38"/>
      <c r="J21" s="38"/>
      <c r="K21" s="38"/>
      <c r="L21" s="38"/>
      <c r="M21" s="32" t="s">
        <v>28</v>
      </c>
      <c r="N21" s="38"/>
      <c r="O21" s="253" t="s">
        <v>5</v>
      </c>
      <c r="P21" s="253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58" t="s">
        <v>5</v>
      </c>
      <c r="F24" s="258"/>
      <c r="G24" s="258"/>
      <c r="H24" s="258"/>
      <c r="I24" s="258"/>
      <c r="J24" s="258"/>
      <c r="K24" s="258"/>
      <c r="L24" s="258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15" t="s">
        <v>107</v>
      </c>
      <c r="E27" s="38"/>
      <c r="F27" s="38"/>
      <c r="G27" s="38"/>
      <c r="H27" s="38"/>
      <c r="I27" s="38"/>
      <c r="J27" s="38"/>
      <c r="K27" s="38"/>
      <c r="L27" s="38"/>
      <c r="M27" s="259">
        <f>N88</f>
        <v>0</v>
      </c>
      <c r="N27" s="259"/>
      <c r="O27" s="259"/>
      <c r="P27" s="259"/>
      <c r="Q27" s="38"/>
      <c r="R27" s="39"/>
    </row>
    <row r="28" spans="2:18" s="1" customFormat="1" ht="14.45" customHeight="1">
      <c r="B28" s="37"/>
      <c r="C28" s="38"/>
      <c r="D28" s="36" t="s">
        <v>90</v>
      </c>
      <c r="E28" s="38"/>
      <c r="F28" s="38"/>
      <c r="G28" s="38"/>
      <c r="H28" s="38"/>
      <c r="I28" s="38"/>
      <c r="J28" s="38"/>
      <c r="K28" s="38"/>
      <c r="L28" s="38"/>
      <c r="M28" s="259">
        <f>N104</f>
        <v>0</v>
      </c>
      <c r="N28" s="259"/>
      <c r="O28" s="259"/>
      <c r="P28" s="259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16" t="s">
        <v>40</v>
      </c>
      <c r="E30" s="38"/>
      <c r="F30" s="38"/>
      <c r="G30" s="38"/>
      <c r="H30" s="38"/>
      <c r="I30" s="38"/>
      <c r="J30" s="38"/>
      <c r="K30" s="38"/>
      <c r="L30" s="38"/>
      <c r="M30" s="318">
        <f>ROUND(M27+M28,2)</f>
        <v>0</v>
      </c>
      <c r="N30" s="298"/>
      <c r="O30" s="298"/>
      <c r="P30" s="298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41</v>
      </c>
      <c r="E32" s="44" t="s">
        <v>42</v>
      </c>
      <c r="F32" s="45">
        <v>0.2</v>
      </c>
      <c r="G32" s="117" t="s">
        <v>43</v>
      </c>
      <c r="H32" s="315">
        <f>ROUND((((SUM(BE104:BE111)+SUM(BE129:BE286))+SUM(BE288:BE292))),2)</f>
        <v>0</v>
      </c>
      <c r="I32" s="298"/>
      <c r="J32" s="298"/>
      <c r="K32" s="38"/>
      <c r="L32" s="38"/>
      <c r="M32" s="315">
        <f>ROUND(((ROUND((SUM(BE104:BE111)+SUM(BE129:BE286)), 2)*F32)+SUM(BE288:BE292)*F32),2)</f>
        <v>0</v>
      </c>
      <c r="N32" s="298"/>
      <c r="O32" s="298"/>
      <c r="P32" s="298"/>
      <c r="Q32" s="38"/>
      <c r="R32" s="39"/>
    </row>
    <row r="33" spans="2:18" s="1" customFormat="1" ht="14.45" customHeight="1">
      <c r="B33" s="37"/>
      <c r="C33" s="38"/>
      <c r="D33" s="38"/>
      <c r="E33" s="44" t="s">
        <v>44</v>
      </c>
      <c r="F33" s="45">
        <v>0.2</v>
      </c>
      <c r="G33" s="117" t="s">
        <v>43</v>
      </c>
      <c r="H33" s="315">
        <f>ROUND((((SUM(BF104:BF111)+SUM(BF129:BF286))+SUM(BF288:BF292))),2)</f>
        <v>0</v>
      </c>
      <c r="I33" s="298"/>
      <c r="J33" s="298"/>
      <c r="K33" s="38"/>
      <c r="L33" s="38"/>
      <c r="M33" s="315">
        <f>ROUND(((ROUND((SUM(BF104:BF111)+SUM(BF129:BF286)), 2)*F33)+SUM(BF288:BF292)*F33),2)</f>
        <v>0</v>
      </c>
      <c r="N33" s="298"/>
      <c r="O33" s="298"/>
      <c r="P33" s="298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45</v>
      </c>
      <c r="F34" s="45">
        <v>0.2</v>
      </c>
      <c r="G34" s="117" t="s">
        <v>43</v>
      </c>
      <c r="H34" s="315">
        <f>ROUND((((SUM(BG104:BG111)+SUM(BG129:BG286))+SUM(BG288:BG292))),2)</f>
        <v>0</v>
      </c>
      <c r="I34" s="298"/>
      <c r="J34" s="298"/>
      <c r="K34" s="38"/>
      <c r="L34" s="38"/>
      <c r="M34" s="315">
        <v>0</v>
      </c>
      <c r="N34" s="298"/>
      <c r="O34" s="298"/>
      <c r="P34" s="298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46</v>
      </c>
      <c r="F35" s="45">
        <v>0.2</v>
      </c>
      <c r="G35" s="117" t="s">
        <v>43</v>
      </c>
      <c r="H35" s="315">
        <f>ROUND((((SUM(BH104:BH111)+SUM(BH129:BH286))+SUM(BH288:BH292))),2)</f>
        <v>0</v>
      </c>
      <c r="I35" s="298"/>
      <c r="J35" s="298"/>
      <c r="K35" s="38"/>
      <c r="L35" s="38"/>
      <c r="M35" s="315">
        <v>0</v>
      </c>
      <c r="N35" s="298"/>
      <c r="O35" s="298"/>
      <c r="P35" s="298"/>
      <c r="Q35" s="38"/>
      <c r="R35" s="39"/>
    </row>
    <row r="36" spans="2:18" s="1" customFormat="1" ht="14.45" hidden="1" customHeight="1">
      <c r="B36" s="37"/>
      <c r="C36" s="38"/>
      <c r="D36" s="38"/>
      <c r="E36" s="44" t="s">
        <v>47</v>
      </c>
      <c r="F36" s="45">
        <v>0</v>
      </c>
      <c r="G36" s="117" t="s">
        <v>43</v>
      </c>
      <c r="H36" s="315">
        <f>ROUND((((SUM(BI104:BI111)+SUM(BI129:BI286))+SUM(BI288:BI292))),2)</f>
        <v>0</v>
      </c>
      <c r="I36" s="298"/>
      <c r="J36" s="298"/>
      <c r="K36" s="38"/>
      <c r="L36" s="38"/>
      <c r="M36" s="315">
        <v>0</v>
      </c>
      <c r="N36" s="298"/>
      <c r="O36" s="298"/>
      <c r="P36" s="298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12"/>
      <c r="D38" s="118" t="s">
        <v>48</v>
      </c>
      <c r="E38" s="77"/>
      <c r="F38" s="77"/>
      <c r="G38" s="119" t="s">
        <v>49</v>
      </c>
      <c r="H38" s="120" t="s">
        <v>50</v>
      </c>
      <c r="I38" s="77"/>
      <c r="J38" s="77"/>
      <c r="K38" s="77"/>
      <c r="L38" s="316">
        <f>SUM(M30:M36)</f>
        <v>0</v>
      </c>
      <c r="M38" s="316"/>
      <c r="N38" s="316"/>
      <c r="O38" s="316"/>
      <c r="P38" s="317"/>
      <c r="Q38" s="112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7"/>
      <c r="C50" s="38"/>
      <c r="D50" s="52" t="s">
        <v>51</v>
      </c>
      <c r="E50" s="53"/>
      <c r="F50" s="53"/>
      <c r="G50" s="53"/>
      <c r="H50" s="54"/>
      <c r="I50" s="38"/>
      <c r="J50" s="52" t="s">
        <v>52</v>
      </c>
      <c r="K50" s="53"/>
      <c r="L50" s="53"/>
      <c r="M50" s="53"/>
      <c r="N50" s="53"/>
      <c r="O50" s="53"/>
      <c r="P50" s="54"/>
      <c r="Q50" s="38"/>
      <c r="R50" s="39"/>
    </row>
    <row r="51" spans="2:18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5">
      <c r="B59" s="37"/>
      <c r="C59" s="38"/>
      <c r="D59" s="57" t="s">
        <v>53</v>
      </c>
      <c r="E59" s="58"/>
      <c r="F59" s="58"/>
      <c r="G59" s="59" t="s">
        <v>54</v>
      </c>
      <c r="H59" s="60"/>
      <c r="I59" s="38"/>
      <c r="J59" s="57" t="s">
        <v>53</v>
      </c>
      <c r="K59" s="58"/>
      <c r="L59" s="58"/>
      <c r="M59" s="58"/>
      <c r="N59" s="59" t="s">
        <v>54</v>
      </c>
      <c r="O59" s="58"/>
      <c r="P59" s="60"/>
      <c r="Q59" s="38"/>
      <c r="R59" s="39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7"/>
      <c r="C61" s="38"/>
      <c r="D61" s="52" t="s">
        <v>55</v>
      </c>
      <c r="E61" s="53"/>
      <c r="F61" s="53"/>
      <c r="G61" s="53"/>
      <c r="H61" s="54"/>
      <c r="I61" s="38"/>
      <c r="J61" s="52" t="s">
        <v>56</v>
      </c>
      <c r="K61" s="53"/>
      <c r="L61" s="53"/>
      <c r="M61" s="53"/>
      <c r="N61" s="53"/>
      <c r="O61" s="53"/>
      <c r="P61" s="54"/>
      <c r="Q61" s="38"/>
      <c r="R61" s="39"/>
    </row>
    <row r="62" spans="2:18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5">
      <c r="B70" s="37"/>
      <c r="C70" s="38"/>
      <c r="D70" s="57" t="s">
        <v>53</v>
      </c>
      <c r="E70" s="58"/>
      <c r="F70" s="58"/>
      <c r="G70" s="59" t="s">
        <v>54</v>
      </c>
      <c r="H70" s="60"/>
      <c r="I70" s="38"/>
      <c r="J70" s="57" t="s">
        <v>53</v>
      </c>
      <c r="K70" s="58"/>
      <c r="L70" s="58"/>
      <c r="M70" s="58"/>
      <c r="N70" s="59" t="s">
        <v>54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50000000000003" customHeight="1">
      <c r="B76" s="37"/>
      <c r="C76" s="222" t="s">
        <v>108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39"/>
    </row>
    <row r="77" spans="2:18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0" customHeight="1">
      <c r="B78" s="37"/>
      <c r="C78" s="32" t="s">
        <v>17</v>
      </c>
      <c r="D78" s="38"/>
      <c r="E78" s="38"/>
      <c r="F78" s="296" t="str">
        <f>F6</f>
        <v>Administratívne a výrobné priestory CH-PRINT a.s.</v>
      </c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38"/>
      <c r="R78" s="39"/>
    </row>
    <row r="79" spans="2:18" s="1" customFormat="1" ht="36.950000000000003" customHeight="1">
      <c r="B79" s="37"/>
      <c r="C79" s="71" t="s">
        <v>105</v>
      </c>
      <c r="D79" s="38"/>
      <c r="E79" s="38"/>
      <c r="F79" s="224" t="str">
        <f>F7</f>
        <v>01 - Zateplenie objektu</v>
      </c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38"/>
      <c r="R79" s="39"/>
    </row>
    <row r="80" spans="2:18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</row>
    <row r="81" spans="2:47" s="1" customFormat="1" ht="18" customHeight="1">
      <c r="B81" s="37"/>
      <c r="C81" s="32" t="s">
        <v>21</v>
      </c>
      <c r="D81" s="38"/>
      <c r="E81" s="38"/>
      <c r="F81" s="30" t="str">
        <f>F9</f>
        <v>Stará Turá, nám.Dr.A.Schweitzera 194</v>
      </c>
      <c r="G81" s="38"/>
      <c r="H81" s="38"/>
      <c r="I81" s="38"/>
      <c r="J81" s="38"/>
      <c r="K81" s="32" t="s">
        <v>23</v>
      </c>
      <c r="L81" s="38"/>
      <c r="M81" s="299" t="str">
        <f>IF(O9="","",O9)</f>
        <v>9. 12. 2017</v>
      </c>
      <c r="N81" s="299"/>
      <c r="O81" s="299"/>
      <c r="P81" s="299"/>
      <c r="Q81" s="38"/>
      <c r="R81" s="39"/>
    </row>
    <row r="82" spans="2:47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</row>
    <row r="83" spans="2:47" s="1" customFormat="1" ht="15">
      <c r="B83" s="37"/>
      <c r="C83" s="32" t="s">
        <v>25</v>
      </c>
      <c r="D83" s="38"/>
      <c r="E83" s="38"/>
      <c r="F83" s="30" t="str">
        <f>E12</f>
        <v>CH-PRINT a.s.</v>
      </c>
      <c r="G83" s="38"/>
      <c r="H83" s="38"/>
      <c r="I83" s="38"/>
      <c r="J83" s="38"/>
      <c r="K83" s="32" t="s">
        <v>31</v>
      </c>
      <c r="L83" s="38"/>
      <c r="M83" s="253" t="str">
        <f>E18</f>
        <v xml:space="preserve">REYmaX </v>
      </c>
      <c r="N83" s="253"/>
      <c r="O83" s="253"/>
      <c r="P83" s="253"/>
      <c r="Q83" s="253"/>
      <c r="R83" s="39"/>
    </row>
    <row r="84" spans="2:47" s="1" customFormat="1" ht="14.45" customHeight="1">
      <c r="B84" s="37"/>
      <c r="C84" s="32" t="s">
        <v>29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35</v>
      </c>
      <c r="L84" s="38"/>
      <c r="M84" s="253" t="str">
        <f>E21</f>
        <v>Ing. Janák</v>
      </c>
      <c r="N84" s="253"/>
      <c r="O84" s="253"/>
      <c r="P84" s="253"/>
      <c r="Q84" s="253"/>
      <c r="R84" s="39"/>
    </row>
    <row r="85" spans="2:47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</row>
    <row r="86" spans="2:47" s="1" customFormat="1" ht="29.25" customHeight="1">
      <c r="B86" s="37"/>
      <c r="C86" s="313" t="s">
        <v>109</v>
      </c>
      <c r="D86" s="314"/>
      <c r="E86" s="314"/>
      <c r="F86" s="314"/>
      <c r="G86" s="314"/>
      <c r="H86" s="112"/>
      <c r="I86" s="112"/>
      <c r="J86" s="112"/>
      <c r="K86" s="112"/>
      <c r="L86" s="112"/>
      <c r="M86" s="112"/>
      <c r="N86" s="313" t="s">
        <v>110</v>
      </c>
      <c r="O86" s="314"/>
      <c r="P86" s="314"/>
      <c r="Q86" s="314"/>
      <c r="R86" s="39"/>
    </row>
    <row r="87" spans="2:47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</row>
    <row r="88" spans="2:47" s="1" customFormat="1" ht="29.25" customHeight="1">
      <c r="B88" s="37"/>
      <c r="C88" s="121" t="s">
        <v>111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46">
        <f>N129</f>
        <v>0</v>
      </c>
      <c r="O88" s="311"/>
      <c r="P88" s="311"/>
      <c r="Q88" s="311"/>
      <c r="R88" s="39"/>
      <c r="AU88" s="21" t="s">
        <v>112</v>
      </c>
    </row>
    <row r="89" spans="2:47" s="6" customFormat="1" ht="24.95" customHeight="1">
      <c r="B89" s="122"/>
      <c r="C89" s="123"/>
      <c r="D89" s="124" t="s">
        <v>113</v>
      </c>
      <c r="E89" s="123"/>
      <c r="F89" s="123"/>
      <c r="G89" s="123"/>
      <c r="H89" s="123"/>
      <c r="I89" s="123"/>
      <c r="J89" s="123"/>
      <c r="K89" s="123"/>
      <c r="L89" s="123"/>
      <c r="M89" s="123"/>
      <c r="N89" s="309">
        <f>N130</f>
        <v>0</v>
      </c>
      <c r="O89" s="310"/>
      <c r="P89" s="310"/>
      <c r="Q89" s="310"/>
      <c r="R89" s="125"/>
    </row>
    <row r="90" spans="2:47" s="7" customFormat="1" ht="19.899999999999999" customHeight="1">
      <c r="B90" s="126"/>
      <c r="C90" s="127"/>
      <c r="D90" s="100" t="s">
        <v>114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21">
        <f>N131</f>
        <v>0</v>
      </c>
      <c r="O90" s="308"/>
      <c r="P90" s="308"/>
      <c r="Q90" s="308"/>
      <c r="R90" s="128"/>
    </row>
    <row r="91" spans="2:47" s="7" customFormat="1" ht="19.899999999999999" customHeight="1">
      <c r="B91" s="126"/>
      <c r="C91" s="127"/>
      <c r="D91" s="100" t="s">
        <v>115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21">
        <f>N180</f>
        <v>0</v>
      </c>
      <c r="O91" s="308"/>
      <c r="P91" s="308"/>
      <c r="Q91" s="308"/>
      <c r="R91" s="128"/>
    </row>
    <row r="92" spans="2:47" s="7" customFormat="1" ht="19.899999999999999" customHeight="1">
      <c r="B92" s="126"/>
      <c r="C92" s="127"/>
      <c r="D92" s="100" t="s">
        <v>116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21">
        <f>N222</f>
        <v>0</v>
      </c>
      <c r="O92" s="308"/>
      <c r="P92" s="308"/>
      <c r="Q92" s="308"/>
      <c r="R92" s="128"/>
    </row>
    <row r="93" spans="2:47" s="6" customFormat="1" ht="24.95" customHeight="1">
      <c r="B93" s="122"/>
      <c r="C93" s="123"/>
      <c r="D93" s="124" t="s">
        <v>117</v>
      </c>
      <c r="E93" s="123"/>
      <c r="F93" s="123"/>
      <c r="G93" s="123"/>
      <c r="H93" s="123"/>
      <c r="I93" s="123"/>
      <c r="J93" s="123"/>
      <c r="K93" s="123"/>
      <c r="L93" s="123"/>
      <c r="M93" s="123"/>
      <c r="N93" s="309">
        <f>N224</f>
        <v>0</v>
      </c>
      <c r="O93" s="310"/>
      <c r="P93" s="310"/>
      <c r="Q93" s="310"/>
      <c r="R93" s="125"/>
    </row>
    <row r="94" spans="2:47" s="7" customFormat="1" ht="19.899999999999999" customHeight="1">
      <c r="B94" s="126"/>
      <c r="C94" s="127"/>
      <c r="D94" s="100" t="s">
        <v>118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21">
        <f>N225</f>
        <v>0</v>
      </c>
      <c r="O94" s="308"/>
      <c r="P94" s="308"/>
      <c r="Q94" s="308"/>
      <c r="R94" s="128"/>
    </row>
    <row r="95" spans="2:47" s="7" customFormat="1" ht="19.899999999999999" customHeight="1">
      <c r="B95" s="126"/>
      <c r="C95" s="127"/>
      <c r="D95" s="100" t="s">
        <v>119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21">
        <f>N233</f>
        <v>0</v>
      </c>
      <c r="O95" s="308"/>
      <c r="P95" s="308"/>
      <c r="Q95" s="308"/>
      <c r="R95" s="128"/>
    </row>
    <row r="96" spans="2:47" s="7" customFormat="1" ht="19.899999999999999" customHeight="1">
      <c r="B96" s="126"/>
      <c r="C96" s="127"/>
      <c r="D96" s="100" t="s">
        <v>120</v>
      </c>
      <c r="E96" s="127"/>
      <c r="F96" s="127"/>
      <c r="G96" s="127"/>
      <c r="H96" s="127"/>
      <c r="I96" s="127"/>
      <c r="J96" s="127"/>
      <c r="K96" s="127"/>
      <c r="L96" s="127"/>
      <c r="M96" s="127"/>
      <c r="N96" s="221">
        <f>N235</f>
        <v>0</v>
      </c>
      <c r="O96" s="308"/>
      <c r="P96" s="308"/>
      <c r="Q96" s="308"/>
      <c r="R96" s="128"/>
    </row>
    <row r="97" spans="2:65" s="7" customFormat="1" ht="19.899999999999999" customHeight="1">
      <c r="B97" s="126"/>
      <c r="C97" s="127"/>
      <c r="D97" s="100" t="s">
        <v>121</v>
      </c>
      <c r="E97" s="127"/>
      <c r="F97" s="127"/>
      <c r="G97" s="127"/>
      <c r="H97" s="127"/>
      <c r="I97" s="127"/>
      <c r="J97" s="127"/>
      <c r="K97" s="127"/>
      <c r="L97" s="127"/>
      <c r="M97" s="127"/>
      <c r="N97" s="221">
        <f>N242</f>
        <v>0</v>
      </c>
      <c r="O97" s="308"/>
      <c r="P97" s="308"/>
      <c r="Q97" s="308"/>
      <c r="R97" s="128"/>
    </row>
    <row r="98" spans="2:65" s="7" customFormat="1" ht="19.899999999999999" customHeight="1">
      <c r="B98" s="126"/>
      <c r="C98" s="127"/>
      <c r="D98" s="100" t="s">
        <v>122</v>
      </c>
      <c r="E98" s="127"/>
      <c r="F98" s="127"/>
      <c r="G98" s="127"/>
      <c r="H98" s="127"/>
      <c r="I98" s="127"/>
      <c r="J98" s="127"/>
      <c r="K98" s="127"/>
      <c r="L98" s="127"/>
      <c r="M98" s="127"/>
      <c r="N98" s="221">
        <f>N274</f>
        <v>0</v>
      </c>
      <c r="O98" s="308"/>
      <c r="P98" s="308"/>
      <c r="Q98" s="308"/>
      <c r="R98" s="128"/>
    </row>
    <row r="99" spans="2:65" s="7" customFormat="1" ht="19.899999999999999" customHeight="1">
      <c r="B99" s="126"/>
      <c r="C99" s="127"/>
      <c r="D99" s="100" t="s">
        <v>123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21">
        <f>N280</f>
        <v>0</v>
      </c>
      <c r="O99" s="308"/>
      <c r="P99" s="308"/>
      <c r="Q99" s="308"/>
      <c r="R99" s="128"/>
    </row>
    <row r="100" spans="2:65" s="6" customFormat="1" ht="24.95" customHeight="1">
      <c r="B100" s="122"/>
      <c r="C100" s="123"/>
      <c r="D100" s="124" t="s">
        <v>124</v>
      </c>
      <c r="E100" s="123"/>
      <c r="F100" s="123"/>
      <c r="G100" s="123"/>
      <c r="H100" s="123"/>
      <c r="I100" s="123"/>
      <c r="J100" s="123"/>
      <c r="K100" s="123"/>
      <c r="L100" s="123"/>
      <c r="M100" s="123"/>
      <c r="N100" s="309">
        <f>N284</f>
        <v>0</v>
      </c>
      <c r="O100" s="310"/>
      <c r="P100" s="310"/>
      <c r="Q100" s="310"/>
      <c r="R100" s="125"/>
    </row>
    <row r="101" spans="2:65" s="7" customFormat="1" ht="19.899999999999999" customHeight="1">
      <c r="B101" s="126"/>
      <c r="C101" s="127"/>
      <c r="D101" s="100" t="s">
        <v>125</v>
      </c>
      <c r="E101" s="127"/>
      <c r="F101" s="127"/>
      <c r="G101" s="127"/>
      <c r="H101" s="127"/>
      <c r="I101" s="127"/>
      <c r="J101" s="127"/>
      <c r="K101" s="127"/>
      <c r="L101" s="127"/>
      <c r="M101" s="127"/>
      <c r="N101" s="221">
        <f>N285</f>
        <v>0</v>
      </c>
      <c r="O101" s="308"/>
      <c r="P101" s="308"/>
      <c r="Q101" s="308"/>
      <c r="R101" s="128"/>
    </row>
    <row r="102" spans="2:65" s="6" customFormat="1" ht="21.75" customHeight="1">
      <c r="B102" s="122"/>
      <c r="C102" s="123"/>
      <c r="D102" s="124" t="s">
        <v>126</v>
      </c>
      <c r="E102" s="123"/>
      <c r="F102" s="123"/>
      <c r="G102" s="123"/>
      <c r="H102" s="123"/>
      <c r="I102" s="123"/>
      <c r="J102" s="123"/>
      <c r="K102" s="123"/>
      <c r="L102" s="123"/>
      <c r="M102" s="123"/>
      <c r="N102" s="304">
        <f>N287</f>
        <v>0</v>
      </c>
      <c r="O102" s="310"/>
      <c r="P102" s="310"/>
      <c r="Q102" s="310"/>
      <c r="R102" s="125"/>
    </row>
    <row r="103" spans="2:65" s="1" customFormat="1" ht="21.75" customHeight="1"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9"/>
    </row>
    <row r="104" spans="2:65" s="1" customFormat="1" ht="29.25" customHeight="1">
      <c r="B104" s="37"/>
      <c r="C104" s="121" t="s">
        <v>127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11">
        <f>ROUND(N105+N106+N107+N108+N109+N110,2)</f>
        <v>0</v>
      </c>
      <c r="O104" s="312"/>
      <c r="P104" s="312"/>
      <c r="Q104" s="312"/>
      <c r="R104" s="39"/>
      <c r="T104" s="129"/>
      <c r="U104" s="130" t="s">
        <v>41</v>
      </c>
    </row>
    <row r="105" spans="2:65" s="1" customFormat="1" ht="18" customHeight="1">
      <c r="B105" s="131"/>
      <c r="C105" s="132"/>
      <c r="D105" s="236" t="s">
        <v>128</v>
      </c>
      <c r="E105" s="306"/>
      <c r="F105" s="306"/>
      <c r="G105" s="306"/>
      <c r="H105" s="306"/>
      <c r="I105" s="132"/>
      <c r="J105" s="132"/>
      <c r="K105" s="132"/>
      <c r="L105" s="132"/>
      <c r="M105" s="132"/>
      <c r="N105" s="220">
        <f>ROUND(N88*T105,2)</f>
        <v>0</v>
      </c>
      <c r="O105" s="307"/>
      <c r="P105" s="307"/>
      <c r="Q105" s="307"/>
      <c r="R105" s="134"/>
      <c r="S105" s="135"/>
      <c r="T105" s="136"/>
      <c r="U105" s="137" t="s">
        <v>44</v>
      </c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8" t="s">
        <v>129</v>
      </c>
      <c r="AZ105" s="135"/>
      <c r="BA105" s="135"/>
      <c r="BB105" s="135"/>
      <c r="BC105" s="135"/>
      <c r="BD105" s="135"/>
      <c r="BE105" s="139">
        <f t="shared" ref="BE105:BE110" si="0">IF(U105="základná",N105,0)</f>
        <v>0</v>
      </c>
      <c r="BF105" s="139">
        <f t="shared" ref="BF105:BF110" si="1">IF(U105="znížená",N105,0)</f>
        <v>0</v>
      </c>
      <c r="BG105" s="139">
        <f t="shared" ref="BG105:BG110" si="2">IF(U105="zákl. prenesená",N105,0)</f>
        <v>0</v>
      </c>
      <c r="BH105" s="139">
        <f t="shared" ref="BH105:BH110" si="3">IF(U105="zníž. prenesená",N105,0)</f>
        <v>0</v>
      </c>
      <c r="BI105" s="139">
        <f t="shared" ref="BI105:BI110" si="4">IF(U105="nulová",N105,0)</f>
        <v>0</v>
      </c>
      <c r="BJ105" s="138" t="s">
        <v>103</v>
      </c>
      <c r="BK105" s="135"/>
      <c r="BL105" s="135"/>
      <c r="BM105" s="135"/>
    </row>
    <row r="106" spans="2:65" s="1" customFormat="1" ht="18" customHeight="1">
      <c r="B106" s="131"/>
      <c r="C106" s="132"/>
      <c r="D106" s="236" t="s">
        <v>130</v>
      </c>
      <c r="E106" s="306"/>
      <c r="F106" s="306"/>
      <c r="G106" s="306"/>
      <c r="H106" s="306"/>
      <c r="I106" s="132"/>
      <c r="J106" s="132"/>
      <c r="K106" s="132"/>
      <c r="L106" s="132"/>
      <c r="M106" s="132"/>
      <c r="N106" s="220">
        <f>ROUND(N88*T106,2)</f>
        <v>0</v>
      </c>
      <c r="O106" s="307"/>
      <c r="P106" s="307"/>
      <c r="Q106" s="307"/>
      <c r="R106" s="134"/>
      <c r="S106" s="135"/>
      <c r="T106" s="136"/>
      <c r="U106" s="137" t="s">
        <v>44</v>
      </c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8" t="s">
        <v>129</v>
      </c>
      <c r="AZ106" s="135"/>
      <c r="BA106" s="135"/>
      <c r="BB106" s="135"/>
      <c r="BC106" s="135"/>
      <c r="BD106" s="135"/>
      <c r="BE106" s="139">
        <f t="shared" si="0"/>
        <v>0</v>
      </c>
      <c r="BF106" s="139">
        <f t="shared" si="1"/>
        <v>0</v>
      </c>
      <c r="BG106" s="139">
        <f t="shared" si="2"/>
        <v>0</v>
      </c>
      <c r="BH106" s="139">
        <f t="shared" si="3"/>
        <v>0</v>
      </c>
      <c r="BI106" s="139">
        <f t="shared" si="4"/>
        <v>0</v>
      </c>
      <c r="BJ106" s="138" t="s">
        <v>103</v>
      </c>
      <c r="BK106" s="135"/>
      <c r="BL106" s="135"/>
      <c r="BM106" s="135"/>
    </row>
    <row r="107" spans="2:65" s="1" customFormat="1" ht="18" customHeight="1">
      <c r="B107" s="131"/>
      <c r="C107" s="132"/>
      <c r="D107" s="236" t="s">
        <v>131</v>
      </c>
      <c r="E107" s="306"/>
      <c r="F107" s="306"/>
      <c r="G107" s="306"/>
      <c r="H107" s="306"/>
      <c r="I107" s="132"/>
      <c r="J107" s="132"/>
      <c r="K107" s="132"/>
      <c r="L107" s="132"/>
      <c r="M107" s="132"/>
      <c r="N107" s="220">
        <f>ROUND(N88*T107,2)</f>
        <v>0</v>
      </c>
      <c r="O107" s="307"/>
      <c r="P107" s="307"/>
      <c r="Q107" s="307"/>
      <c r="R107" s="134"/>
      <c r="S107" s="135"/>
      <c r="T107" s="136"/>
      <c r="U107" s="137" t="s">
        <v>44</v>
      </c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8" t="s">
        <v>129</v>
      </c>
      <c r="AZ107" s="135"/>
      <c r="BA107" s="135"/>
      <c r="BB107" s="135"/>
      <c r="BC107" s="135"/>
      <c r="BD107" s="135"/>
      <c r="BE107" s="139">
        <f t="shared" si="0"/>
        <v>0</v>
      </c>
      <c r="BF107" s="139">
        <f t="shared" si="1"/>
        <v>0</v>
      </c>
      <c r="BG107" s="139">
        <f t="shared" si="2"/>
        <v>0</v>
      </c>
      <c r="BH107" s="139">
        <f t="shared" si="3"/>
        <v>0</v>
      </c>
      <c r="BI107" s="139">
        <f t="shared" si="4"/>
        <v>0</v>
      </c>
      <c r="BJ107" s="138" t="s">
        <v>103</v>
      </c>
      <c r="BK107" s="135"/>
      <c r="BL107" s="135"/>
      <c r="BM107" s="135"/>
    </row>
    <row r="108" spans="2:65" s="1" customFormat="1" ht="18" customHeight="1">
      <c r="B108" s="131"/>
      <c r="C108" s="132"/>
      <c r="D108" s="236" t="s">
        <v>132</v>
      </c>
      <c r="E108" s="306"/>
      <c r="F108" s="306"/>
      <c r="G108" s="306"/>
      <c r="H108" s="306"/>
      <c r="I108" s="132"/>
      <c r="J108" s="132"/>
      <c r="K108" s="132"/>
      <c r="L108" s="132"/>
      <c r="M108" s="132"/>
      <c r="N108" s="220">
        <f>ROUND(N88*T108,2)</f>
        <v>0</v>
      </c>
      <c r="O108" s="307"/>
      <c r="P108" s="307"/>
      <c r="Q108" s="307"/>
      <c r="R108" s="134"/>
      <c r="S108" s="135"/>
      <c r="T108" s="136"/>
      <c r="U108" s="137" t="s">
        <v>44</v>
      </c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8" t="s">
        <v>129</v>
      </c>
      <c r="AZ108" s="135"/>
      <c r="BA108" s="135"/>
      <c r="BB108" s="135"/>
      <c r="BC108" s="135"/>
      <c r="BD108" s="135"/>
      <c r="BE108" s="139">
        <f t="shared" si="0"/>
        <v>0</v>
      </c>
      <c r="BF108" s="139">
        <f t="shared" si="1"/>
        <v>0</v>
      </c>
      <c r="BG108" s="139">
        <f t="shared" si="2"/>
        <v>0</v>
      </c>
      <c r="BH108" s="139">
        <f t="shared" si="3"/>
        <v>0</v>
      </c>
      <c r="BI108" s="139">
        <f t="shared" si="4"/>
        <v>0</v>
      </c>
      <c r="BJ108" s="138" t="s">
        <v>103</v>
      </c>
      <c r="BK108" s="135"/>
      <c r="BL108" s="135"/>
      <c r="BM108" s="135"/>
    </row>
    <row r="109" spans="2:65" s="1" customFormat="1" ht="18" customHeight="1">
      <c r="B109" s="131"/>
      <c r="C109" s="132"/>
      <c r="D109" s="236" t="s">
        <v>133</v>
      </c>
      <c r="E109" s="306"/>
      <c r="F109" s="306"/>
      <c r="G109" s="306"/>
      <c r="H109" s="306"/>
      <c r="I109" s="132"/>
      <c r="J109" s="132"/>
      <c r="K109" s="132"/>
      <c r="L109" s="132"/>
      <c r="M109" s="132"/>
      <c r="N109" s="220">
        <f>ROUND(N88*T109,2)</f>
        <v>0</v>
      </c>
      <c r="O109" s="307"/>
      <c r="P109" s="307"/>
      <c r="Q109" s="307"/>
      <c r="R109" s="134"/>
      <c r="S109" s="135"/>
      <c r="T109" s="136"/>
      <c r="U109" s="137" t="s">
        <v>44</v>
      </c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8" t="s">
        <v>129</v>
      </c>
      <c r="AZ109" s="135"/>
      <c r="BA109" s="135"/>
      <c r="BB109" s="135"/>
      <c r="BC109" s="135"/>
      <c r="BD109" s="135"/>
      <c r="BE109" s="139">
        <f t="shared" si="0"/>
        <v>0</v>
      </c>
      <c r="BF109" s="139">
        <f t="shared" si="1"/>
        <v>0</v>
      </c>
      <c r="BG109" s="139">
        <f t="shared" si="2"/>
        <v>0</v>
      </c>
      <c r="BH109" s="139">
        <f t="shared" si="3"/>
        <v>0</v>
      </c>
      <c r="BI109" s="139">
        <f t="shared" si="4"/>
        <v>0</v>
      </c>
      <c r="BJ109" s="138" t="s">
        <v>103</v>
      </c>
      <c r="BK109" s="135"/>
      <c r="BL109" s="135"/>
      <c r="BM109" s="135"/>
    </row>
    <row r="110" spans="2:65" s="1" customFormat="1" ht="18" customHeight="1">
      <c r="B110" s="131"/>
      <c r="C110" s="132"/>
      <c r="D110" s="133" t="s">
        <v>134</v>
      </c>
      <c r="E110" s="132"/>
      <c r="F110" s="132"/>
      <c r="G110" s="132"/>
      <c r="H110" s="132"/>
      <c r="I110" s="132"/>
      <c r="J110" s="132"/>
      <c r="K110" s="132"/>
      <c r="L110" s="132"/>
      <c r="M110" s="132"/>
      <c r="N110" s="220">
        <f>ROUND(N88*T110,2)</f>
        <v>0</v>
      </c>
      <c r="O110" s="307"/>
      <c r="P110" s="307"/>
      <c r="Q110" s="307"/>
      <c r="R110" s="134"/>
      <c r="S110" s="135"/>
      <c r="T110" s="140"/>
      <c r="U110" s="141" t="s">
        <v>44</v>
      </c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8" t="s">
        <v>135</v>
      </c>
      <c r="AZ110" s="135"/>
      <c r="BA110" s="135"/>
      <c r="BB110" s="135"/>
      <c r="BC110" s="135"/>
      <c r="BD110" s="135"/>
      <c r="BE110" s="139">
        <f t="shared" si="0"/>
        <v>0</v>
      </c>
      <c r="BF110" s="139">
        <f t="shared" si="1"/>
        <v>0</v>
      </c>
      <c r="BG110" s="139">
        <f t="shared" si="2"/>
        <v>0</v>
      </c>
      <c r="BH110" s="139">
        <f t="shared" si="3"/>
        <v>0</v>
      </c>
      <c r="BI110" s="139">
        <f t="shared" si="4"/>
        <v>0</v>
      </c>
      <c r="BJ110" s="138" t="s">
        <v>103</v>
      </c>
      <c r="BK110" s="135"/>
      <c r="BL110" s="135"/>
      <c r="BM110" s="135"/>
    </row>
    <row r="111" spans="2:65" s="1" customForma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</row>
    <row r="112" spans="2:65" s="1" customFormat="1" ht="29.25" customHeight="1">
      <c r="B112" s="37"/>
      <c r="C112" s="111" t="s">
        <v>95</v>
      </c>
      <c r="D112" s="112"/>
      <c r="E112" s="112"/>
      <c r="F112" s="112"/>
      <c r="G112" s="112"/>
      <c r="H112" s="112"/>
      <c r="I112" s="112"/>
      <c r="J112" s="112"/>
      <c r="K112" s="112"/>
      <c r="L112" s="217">
        <f>ROUND(SUM(N88+N104),2)</f>
        <v>0</v>
      </c>
      <c r="M112" s="217"/>
      <c r="N112" s="217"/>
      <c r="O112" s="217"/>
      <c r="P112" s="217"/>
      <c r="Q112" s="217"/>
      <c r="R112" s="39"/>
    </row>
    <row r="113" spans="2:27" s="1" customFormat="1" ht="6.95" customHeight="1"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3"/>
    </row>
    <row r="117" spans="2:27" s="1" customFormat="1" ht="6.95" customHeight="1">
      <c r="B117" s="64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6"/>
    </row>
    <row r="118" spans="2:27" s="1" customFormat="1" ht="36.950000000000003" customHeight="1">
      <c r="B118" s="37"/>
      <c r="C118" s="222" t="s">
        <v>136</v>
      </c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39"/>
    </row>
    <row r="119" spans="2:27" s="1" customFormat="1" ht="6.95" customHeigh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</row>
    <row r="120" spans="2:27" s="1" customFormat="1" ht="30" customHeight="1">
      <c r="B120" s="37"/>
      <c r="C120" s="32" t="s">
        <v>17</v>
      </c>
      <c r="D120" s="38"/>
      <c r="E120" s="38"/>
      <c r="F120" s="296" t="str">
        <f>F6</f>
        <v>Administratívne a výrobné priestory CH-PRINT a.s.</v>
      </c>
      <c r="G120" s="297"/>
      <c r="H120" s="297"/>
      <c r="I120" s="297"/>
      <c r="J120" s="297"/>
      <c r="K120" s="297"/>
      <c r="L120" s="297"/>
      <c r="M120" s="297"/>
      <c r="N120" s="297"/>
      <c r="O120" s="297"/>
      <c r="P120" s="297"/>
      <c r="Q120" s="38"/>
      <c r="R120" s="39"/>
    </row>
    <row r="121" spans="2:27" s="1" customFormat="1" ht="36.950000000000003" customHeight="1">
      <c r="B121" s="37"/>
      <c r="C121" s="71" t="s">
        <v>105</v>
      </c>
      <c r="D121" s="38"/>
      <c r="E121" s="38"/>
      <c r="F121" s="224" t="str">
        <f>F7</f>
        <v>01 - Zateplenie objektu</v>
      </c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38"/>
      <c r="R121" s="39"/>
    </row>
    <row r="122" spans="2:27" s="1" customFormat="1" ht="6.95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9"/>
    </row>
    <row r="123" spans="2:27" s="1" customFormat="1" ht="18" customHeight="1">
      <c r="B123" s="37"/>
      <c r="C123" s="32" t="s">
        <v>21</v>
      </c>
      <c r="D123" s="38"/>
      <c r="E123" s="38"/>
      <c r="F123" s="30" t="str">
        <f>F9</f>
        <v>Stará Turá, nám.Dr.A.Schweitzera 194</v>
      </c>
      <c r="G123" s="38"/>
      <c r="H123" s="38"/>
      <c r="I123" s="38"/>
      <c r="J123" s="38"/>
      <c r="K123" s="32" t="s">
        <v>23</v>
      </c>
      <c r="L123" s="38"/>
      <c r="M123" s="299" t="str">
        <f>IF(O9="","",O9)</f>
        <v>9. 12. 2017</v>
      </c>
      <c r="N123" s="299"/>
      <c r="O123" s="299"/>
      <c r="P123" s="299"/>
      <c r="Q123" s="38"/>
      <c r="R123" s="39"/>
    </row>
    <row r="124" spans="2:27" s="1" customFormat="1" ht="6.95" customHeight="1"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9"/>
    </row>
    <row r="125" spans="2:27" s="1" customFormat="1" ht="15">
      <c r="B125" s="37"/>
      <c r="C125" s="32" t="s">
        <v>25</v>
      </c>
      <c r="D125" s="38"/>
      <c r="E125" s="38"/>
      <c r="F125" s="30" t="str">
        <f>E12</f>
        <v>CH-PRINT a.s.</v>
      </c>
      <c r="G125" s="38"/>
      <c r="H125" s="38"/>
      <c r="I125" s="38"/>
      <c r="J125" s="38"/>
      <c r="K125" s="32" t="s">
        <v>31</v>
      </c>
      <c r="L125" s="38"/>
      <c r="M125" s="253" t="str">
        <f>E18</f>
        <v xml:space="preserve">REYmaX </v>
      </c>
      <c r="N125" s="253"/>
      <c r="O125" s="253"/>
      <c r="P125" s="253"/>
      <c r="Q125" s="253"/>
      <c r="R125" s="39"/>
    </row>
    <row r="126" spans="2:27" s="1" customFormat="1" ht="14.45" customHeight="1">
      <c r="B126" s="37"/>
      <c r="C126" s="32" t="s">
        <v>29</v>
      </c>
      <c r="D126" s="38"/>
      <c r="E126" s="38"/>
      <c r="F126" s="30" t="str">
        <f>IF(E15="","",E15)</f>
        <v>Vyplň údaj</v>
      </c>
      <c r="G126" s="38"/>
      <c r="H126" s="38"/>
      <c r="I126" s="38"/>
      <c r="J126" s="38"/>
      <c r="K126" s="32" t="s">
        <v>35</v>
      </c>
      <c r="L126" s="38"/>
      <c r="M126" s="253" t="str">
        <f>E21</f>
        <v>Ing. Janák</v>
      </c>
      <c r="N126" s="253"/>
      <c r="O126" s="253"/>
      <c r="P126" s="253"/>
      <c r="Q126" s="253"/>
      <c r="R126" s="39"/>
    </row>
    <row r="127" spans="2:27" s="1" customFormat="1" ht="10.35" customHeight="1"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9"/>
    </row>
    <row r="128" spans="2:27" s="8" customFormat="1" ht="29.25" customHeight="1">
      <c r="B128" s="142"/>
      <c r="C128" s="143" t="s">
        <v>137</v>
      </c>
      <c r="D128" s="144" t="s">
        <v>138</v>
      </c>
      <c r="E128" s="144" t="s">
        <v>59</v>
      </c>
      <c r="F128" s="300" t="s">
        <v>139</v>
      </c>
      <c r="G128" s="300"/>
      <c r="H128" s="300"/>
      <c r="I128" s="300"/>
      <c r="J128" s="144" t="s">
        <v>140</v>
      </c>
      <c r="K128" s="144" t="s">
        <v>141</v>
      </c>
      <c r="L128" s="300" t="s">
        <v>142</v>
      </c>
      <c r="M128" s="300"/>
      <c r="N128" s="300" t="s">
        <v>110</v>
      </c>
      <c r="O128" s="300"/>
      <c r="P128" s="300"/>
      <c r="Q128" s="301"/>
      <c r="R128" s="145"/>
      <c r="T128" s="78" t="s">
        <v>143</v>
      </c>
      <c r="U128" s="79" t="s">
        <v>41</v>
      </c>
      <c r="V128" s="79" t="s">
        <v>144</v>
      </c>
      <c r="W128" s="79" t="s">
        <v>145</v>
      </c>
      <c r="X128" s="79" t="s">
        <v>146</v>
      </c>
      <c r="Y128" s="79" t="s">
        <v>147</v>
      </c>
      <c r="Z128" s="79" t="s">
        <v>148</v>
      </c>
      <c r="AA128" s="80" t="s">
        <v>149</v>
      </c>
    </row>
    <row r="129" spans="2:65" s="1" customFormat="1" ht="29.25" customHeight="1">
      <c r="B129" s="37"/>
      <c r="C129" s="82" t="s">
        <v>107</v>
      </c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02">
        <f>BK129</f>
        <v>0</v>
      </c>
      <c r="O129" s="303"/>
      <c r="P129" s="303"/>
      <c r="Q129" s="303"/>
      <c r="R129" s="39"/>
      <c r="T129" s="81"/>
      <c r="U129" s="53"/>
      <c r="V129" s="53"/>
      <c r="W129" s="146">
        <f>W130+W224+W284+W287</f>
        <v>0</v>
      </c>
      <c r="X129" s="53"/>
      <c r="Y129" s="146">
        <f>Y130+Y224+Y284+Y287</f>
        <v>77.287486859999987</v>
      </c>
      <c r="Z129" s="53"/>
      <c r="AA129" s="147">
        <f>AA130+AA224+AA284+AA287</f>
        <v>7.6095619999999995</v>
      </c>
      <c r="AT129" s="21" t="s">
        <v>76</v>
      </c>
      <c r="AU129" s="21" t="s">
        <v>112</v>
      </c>
      <c r="BK129" s="148">
        <f>BK130+BK224+BK284+BK287</f>
        <v>0</v>
      </c>
    </row>
    <row r="130" spans="2:65" s="9" customFormat="1" ht="37.35" customHeight="1">
      <c r="B130" s="149"/>
      <c r="C130" s="150"/>
      <c r="D130" s="151" t="s">
        <v>113</v>
      </c>
      <c r="E130" s="151"/>
      <c r="F130" s="151"/>
      <c r="G130" s="151"/>
      <c r="H130" s="151"/>
      <c r="I130" s="151"/>
      <c r="J130" s="151"/>
      <c r="K130" s="151"/>
      <c r="L130" s="151"/>
      <c r="M130" s="151"/>
      <c r="N130" s="304">
        <f>BK130</f>
        <v>0</v>
      </c>
      <c r="O130" s="305"/>
      <c r="P130" s="305"/>
      <c r="Q130" s="305"/>
      <c r="R130" s="152"/>
      <c r="T130" s="153"/>
      <c r="U130" s="150"/>
      <c r="V130" s="150"/>
      <c r="W130" s="154">
        <f>W131+W180+W222</f>
        <v>0</v>
      </c>
      <c r="X130" s="150"/>
      <c r="Y130" s="154">
        <f>Y131+Y180+Y222</f>
        <v>68.516537359999987</v>
      </c>
      <c r="Z130" s="150"/>
      <c r="AA130" s="155">
        <f>AA131+AA180+AA222</f>
        <v>0</v>
      </c>
      <c r="AR130" s="156" t="s">
        <v>85</v>
      </c>
      <c r="AT130" s="157" t="s">
        <v>76</v>
      </c>
      <c r="AU130" s="157" t="s">
        <v>77</v>
      </c>
      <c r="AY130" s="156" t="s">
        <v>150</v>
      </c>
      <c r="BK130" s="158">
        <f>BK131+BK180+BK222</f>
        <v>0</v>
      </c>
    </row>
    <row r="131" spans="2:65" s="9" customFormat="1" ht="19.899999999999999" customHeight="1">
      <c r="B131" s="149"/>
      <c r="C131" s="150"/>
      <c r="D131" s="159" t="s">
        <v>114</v>
      </c>
      <c r="E131" s="159"/>
      <c r="F131" s="159"/>
      <c r="G131" s="159"/>
      <c r="H131" s="159"/>
      <c r="I131" s="159"/>
      <c r="J131" s="159"/>
      <c r="K131" s="159"/>
      <c r="L131" s="159"/>
      <c r="M131" s="159"/>
      <c r="N131" s="270">
        <f>BK131</f>
        <v>0</v>
      </c>
      <c r="O131" s="274"/>
      <c r="P131" s="274"/>
      <c r="Q131" s="274"/>
      <c r="R131" s="152"/>
      <c r="T131" s="153"/>
      <c r="U131" s="150"/>
      <c r="V131" s="150"/>
      <c r="W131" s="154">
        <f>SUM(W132:W179)</f>
        <v>0</v>
      </c>
      <c r="X131" s="150"/>
      <c r="Y131" s="154">
        <f>SUM(Y132:Y179)</f>
        <v>28.389908559999999</v>
      </c>
      <c r="Z131" s="150"/>
      <c r="AA131" s="155">
        <f>SUM(AA132:AA179)</f>
        <v>0</v>
      </c>
      <c r="AR131" s="156" t="s">
        <v>85</v>
      </c>
      <c r="AT131" s="157" t="s">
        <v>76</v>
      </c>
      <c r="AU131" s="157" t="s">
        <v>85</v>
      </c>
      <c r="AY131" s="156" t="s">
        <v>150</v>
      </c>
      <c r="BK131" s="158">
        <f>SUM(BK132:BK179)</f>
        <v>0</v>
      </c>
    </row>
    <row r="132" spans="2:65" s="1" customFormat="1" ht="51" customHeight="1">
      <c r="B132" s="131"/>
      <c r="C132" s="160" t="s">
        <v>85</v>
      </c>
      <c r="D132" s="160" t="s">
        <v>151</v>
      </c>
      <c r="E132" s="161" t="s">
        <v>152</v>
      </c>
      <c r="F132" s="262" t="s">
        <v>153</v>
      </c>
      <c r="G132" s="262"/>
      <c r="H132" s="262"/>
      <c r="I132" s="262"/>
      <c r="J132" s="162" t="s">
        <v>154</v>
      </c>
      <c r="K132" s="163">
        <v>153.221</v>
      </c>
      <c r="L132" s="263">
        <v>0</v>
      </c>
      <c r="M132" s="263"/>
      <c r="N132" s="264">
        <f>ROUND(L132*K132,3)</f>
        <v>0</v>
      </c>
      <c r="O132" s="264"/>
      <c r="P132" s="264"/>
      <c r="Q132" s="264"/>
      <c r="R132" s="134"/>
      <c r="T132" s="165" t="s">
        <v>5</v>
      </c>
      <c r="U132" s="46" t="s">
        <v>44</v>
      </c>
      <c r="V132" s="38"/>
      <c r="W132" s="166">
        <f>V132*K132</f>
        <v>0</v>
      </c>
      <c r="X132" s="166">
        <v>1E-4</v>
      </c>
      <c r="Y132" s="166">
        <f>X132*K132</f>
        <v>1.5322100000000002E-2</v>
      </c>
      <c r="Z132" s="166">
        <v>0</v>
      </c>
      <c r="AA132" s="167">
        <f>Z132*K132</f>
        <v>0</v>
      </c>
      <c r="AR132" s="21" t="s">
        <v>155</v>
      </c>
      <c r="AT132" s="21" t="s">
        <v>151</v>
      </c>
      <c r="AU132" s="21" t="s">
        <v>103</v>
      </c>
      <c r="AY132" s="21" t="s">
        <v>150</v>
      </c>
      <c r="BE132" s="104">
        <f>IF(U132="základná",N132,0)</f>
        <v>0</v>
      </c>
      <c r="BF132" s="104">
        <f>IF(U132="znížená",N132,0)</f>
        <v>0</v>
      </c>
      <c r="BG132" s="104">
        <f>IF(U132="zákl. prenesená",N132,0)</f>
        <v>0</v>
      </c>
      <c r="BH132" s="104">
        <f>IF(U132="zníž. prenesená",N132,0)</f>
        <v>0</v>
      </c>
      <c r="BI132" s="104">
        <f>IF(U132="nulová",N132,0)</f>
        <v>0</v>
      </c>
      <c r="BJ132" s="21" t="s">
        <v>103</v>
      </c>
      <c r="BK132" s="168">
        <f>ROUND(L132*K132,3)</f>
        <v>0</v>
      </c>
      <c r="BL132" s="21" t="s">
        <v>155</v>
      </c>
      <c r="BM132" s="21" t="s">
        <v>156</v>
      </c>
    </row>
    <row r="133" spans="2:65" s="10" customFormat="1" ht="25.5" customHeight="1">
      <c r="B133" s="169"/>
      <c r="C133" s="170"/>
      <c r="D133" s="170"/>
      <c r="E133" s="171" t="s">
        <v>5</v>
      </c>
      <c r="F133" s="291" t="s">
        <v>157</v>
      </c>
      <c r="G133" s="292"/>
      <c r="H133" s="292"/>
      <c r="I133" s="292"/>
      <c r="J133" s="170"/>
      <c r="K133" s="172">
        <v>79.988</v>
      </c>
      <c r="L133" s="170"/>
      <c r="M133" s="170"/>
      <c r="N133" s="170"/>
      <c r="O133" s="170"/>
      <c r="P133" s="170"/>
      <c r="Q133" s="170"/>
      <c r="R133" s="173"/>
      <c r="T133" s="174"/>
      <c r="U133" s="170"/>
      <c r="V133" s="170"/>
      <c r="W133" s="170"/>
      <c r="X133" s="170"/>
      <c r="Y133" s="170"/>
      <c r="Z133" s="170"/>
      <c r="AA133" s="175"/>
      <c r="AT133" s="176" t="s">
        <v>158</v>
      </c>
      <c r="AU133" s="176" t="s">
        <v>103</v>
      </c>
      <c r="AV133" s="10" t="s">
        <v>103</v>
      </c>
      <c r="AW133" s="10" t="s">
        <v>33</v>
      </c>
      <c r="AX133" s="10" t="s">
        <v>77</v>
      </c>
      <c r="AY133" s="176" t="s">
        <v>150</v>
      </c>
    </row>
    <row r="134" spans="2:65" s="10" customFormat="1" ht="16.5" customHeight="1">
      <c r="B134" s="169"/>
      <c r="C134" s="170"/>
      <c r="D134" s="170"/>
      <c r="E134" s="171" t="s">
        <v>5</v>
      </c>
      <c r="F134" s="276" t="s">
        <v>159</v>
      </c>
      <c r="G134" s="277"/>
      <c r="H134" s="277"/>
      <c r="I134" s="277"/>
      <c r="J134" s="170"/>
      <c r="K134" s="172">
        <v>9.1199999999999992</v>
      </c>
      <c r="L134" s="170"/>
      <c r="M134" s="170"/>
      <c r="N134" s="170"/>
      <c r="O134" s="170"/>
      <c r="P134" s="170"/>
      <c r="Q134" s="170"/>
      <c r="R134" s="173"/>
      <c r="T134" s="174"/>
      <c r="U134" s="170"/>
      <c r="V134" s="170"/>
      <c r="W134" s="170"/>
      <c r="X134" s="170"/>
      <c r="Y134" s="170"/>
      <c r="Z134" s="170"/>
      <c r="AA134" s="175"/>
      <c r="AT134" s="176" t="s">
        <v>158</v>
      </c>
      <c r="AU134" s="176" t="s">
        <v>103</v>
      </c>
      <c r="AV134" s="10" t="s">
        <v>103</v>
      </c>
      <c r="AW134" s="10" t="s">
        <v>33</v>
      </c>
      <c r="AX134" s="10" t="s">
        <v>77</v>
      </c>
      <c r="AY134" s="176" t="s">
        <v>150</v>
      </c>
    </row>
    <row r="135" spans="2:65" s="10" customFormat="1" ht="16.5" customHeight="1">
      <c r="B135" s="169"/>
      <c r="C135" s="170"/>
      <c r="D135" s="170"/>
      <c r="E135" s="171" t="s">
        <v>5</v>
      </c>
      <c r="F135" s="276" t="s">
        <v>160</v>
      </c>
      <c r="G135" s="277"/>
      <c r="H135" s="277"/>
      <c r="I135" s="277"/>
      <c r="J135" s="170"/>
      <c r="K135" s="172">
        <v>25.45</v>
      </c>
      <c r="L135" s="170"/>
      <c r="M135" s="170"/>
      <c r="N135" s="170"/>
      <c r="O135" s="170"/>
      <c r="P135" s="170"/>
      <c r="Q135" s="170"/>
      <c r="R135" s="173"/>
      <c r="T135" s="174"/>
      <c r="U135" s="170"/>
      <c r="V135" s="170"/>
      <c r="W135" s="170"/>
      <c r="X135" s="170"/>
      <c r="Y135" s="170"/>
      <c r="Z135" s="170"/>
      <c r="AA135" s="175"/>
      <c r="AT135" s="176" t="s">
        <v>158</v>
      </c>
      <c r="AU135" s="176" t="s">
        <v>103</v>
      </c>
      <c r="AV135" s="10" t="s">
        <v>103</v>
      </c>
      <c r="AW135" s="10" t="s">
        <v>33</v>
      </c>
      <c r="AX135" s="10" t="s">
        <v>77</v>
      </c>
      <c r="AY135" s="176" t="s">
        <v>150</v>
      </c>
    </row>
    <row r="136" spans="2:65" s="10" customFormat="1" ht="16.5" customHeight="1">
      <c r="B136" s="169"/>
      <c r="C136" s="170"/>
      <c r="D136" s="170"/>
      <c r="E136" s="171" t="s">
        <v>5</v>
      </c>
      <c r="F136" s="276" t="s">
        <v>161</v>
      </c>
      <c r="G136" s="277"/>
      <c r="H136" s="277"/>
      <c r="I136" s="277"/>
      <c r="J136" s="170"/>
      <c r="K136" s="172">
        <v>38.662999999999997</v>
      </c>
      <c r="L136" s="170"/>
      <c r="M136" s="170"/>
      <c r="N136" s="170"/>
      <c r="O136" s="170"/>
      <c r="P136" s="170"/>
      <c r="Q136" s="170"/>
      <c r="R136" s="173"/>
      <c r="T136" s="174"/>
      <c r="U136" s="170"/>
      <c r="V136" s="170"/>
      <c r="W136" s="170"/>
      <c r="X136" s="170"/>
      <c r="Y136" s="170"/>
      <c r="Z136" s="170"/>
      <c r="AA136" s="175"/>
      <c r="AT136" s="176" t="s">
        <v>158</v>
      </c>
      <c r="AU136" s="176" t="s">
        <v>103</v>
      </c>
      <c r="AV136" s="10" t="s">
        <v>103</v>
      </c>
      <c r="AW136" s="10" t="s">
        <v>33</v>
      </c>
      <c r="AX136" s="10" t="s">
        <v>77</v>
      </c>
      <c r="AY136" s="176" t="s">
        <v>150</v>
      </c>
    </row>
    <row r="137" spans="2:65" s="11" customFormat="1" ht="16.5" customHeight="1">
      <c r="B137" s="177"/>
      <c r="C137" s="178"/>
      <c r="D137" s="178"/>
      <c r="E137" s="179" t="s">
        <v>5</v>
      </c>
      <c r="F137" s="280" t="s">
        <v>162</v>
      </c>
      <c r="G137" s="281"/>
      <c r="H137" s="281"/>
      <c r="I137" s="281"/>
      <c r="J137" s="178"/>
      <c r="K137" s="180">
        <v>153.221</v>
      </c>
      <c r="L137" s="178"/>
      <c r="M137" s="178"/>
      <c r="N137" s="178"/>
      <c r="O137" s="178"/>
      <c r="P137" s="178"/>
      <c r="Q137" s="178"/>
      <c r="R137" s="181"/>
      <c r="T137" s="182"/>
      <c r="U137" s="178"/>
      <c r="V137" s="178"/>
      <c r="W137" s="178"/>
      <c r="X137" s="178"/>
      <c r="Y137" s="178"/>
      <c r="Z137" s="178"/>
      <c r="AA137" s="183"/>
      <c r="AT137" s="184" t="s">
        <v>158</v>
      </c>
      <c r="AU137" s="184" t="s">
        <v>103</v>
      </c>
      <c r="AV137" s="11" t="s">
        <v>155</v>
      </c>
      <c r="AW137" s="11" t="s">
        <v>33</v>
      </c>
      <c r="AX137" s="11" t="s">
        <v>85</v>
      </c>
      <c r="AY137" s="184" t="s">
        <v>150</v>
      </c>
    </row>
    <row r="138" spans="2:65" s="1" customFormat="1" ht="25.5" customHeight="1">
      <c r="B138" s="131"/>
      <c r="C138" s="160" t="s">
        <v>103</v>
      </c>
      <c r="D138" s="160" t="s">
        <v>151</v>
      </c>
      <c r="E138" s="161" t="s">
        <v>163</v>
      </c>
      <c r="F138" s="262" t="s">
        <v>164</v>
      </c>
      <c r="G138" s="262"/>
      <c r="H138" s="262"/>
      <c r="I138" s="262"/>
      <c r="J138" s="162" t="s">
        <v>154</v>
      </c>
      <c r="K138" s="163">
        <v>1012.664</v>
      </c>
      <c r="L138" s="263">
        <v>0</v>
      </c>
      <c r="M138" s="263"/>
      <c r="N138" s="264">
        <f>ROUND(L138*K138,3)</f>
        <v>0</v>
      </c>
      <c r="O138" s="264"/>
      <c r="P138" s="264"/>
      <c r="Q138" s="264"/>
      <c r="R138" s="134"/>
      <c r="T138" s="165" t="s">
        <v>5</v>
      </c>
      <c r="U138" s="46" t="s">
        <v>44</v>
      </c>
      <c r="V138" s="38"/>
      <c r="W138" s="166">
        <f>V138*K138</f>
        <v>0</v>
      </c>
      <c r="X138" s="166">
        <v>2.1000000000000001E-4</v>
      </c>
      <c r="Y138" s="166">
        <f>X138*K138</f>
        <v>0.21265944000000001</v>
      </c>
      <c r="Z138" s="166">
        <v>0</v>
      </c>
      <c r="AA138" s="167">
        <f>Z138*K138</f>
        <v>0</v>
      </c>
      <c r="AR138" s="21" t="s">
        <v>155</v>
      </c>
      <c r="AT138" s="21" t="s">
        <v>151</v>
      </c>
      <c r="AU138" s="21" t="s">
        <v>103</v>
      </c>
      <c r="AY138" s="21" t="s">
        <v>150</v>
      </c>
      <c r="BE138" s="104">
        <f>IF(U138="základná",N138,0)</f>
        <v>0</v>
      </c>
      <c r="BF138" s="104">
        <f>IF(U138="znížená",N138,0)</f>
        <v>0</v>
      </c>
      <c r="BG138" s="104">
        <f>IF(U138="zákl. prenesená",N138,0)</f>
        <v>0</v>
      </c>
      <c r="BH138" s="104">
        <f>IF(U138="zníž. prenesená",N138,0)</f>
        <v>0</v>
      </c>
      <c r="BI138" s="104">
        <f>IF(U138="nulová",N138,0)</f>
        <v>0</v>
      </c>
      <c r="BJ138" s="21" t="s">
        <v>103</v>
      </c>
      <c r="BK138" s="168">
        <f>ROUND(L138*K138,3)</f>
        <v>0</v>
      </c>
      <c r="BL138" s="21" t="s">
        <v>155</v>
      </c>
      <c r="BM138" s="21" t="s">
        <v>165</v>
      </c>
    </row>
    <row r="139" spans="2:65" s="1" customFormat="1" ht="38.25" customHeight="1">
      <c r="B139" s="131"/>
      <c r="C139" s="160" t="s">
        <v>166</v>
      </c>
      <c r="D139" s="160" t="s">
        <v>151</v>
      </c>
      <c r="E139" s="161" t="s">
        <v>167</v>
      </c>
      <c r="F139" s="262" t="s">
        <v>168</v>
      </c>
      <c r="G139" s="262"/>
      <c r="H139" s="262"/>
      <c r="I139" s="262"/>
      <c r="J139" s="162" t="s">
        <v>154</v>
      </c>
      <c r="K139" s="163">
        <v>1012.664</v>
      </c>
      <c r="L139" s="263">
        <v>0</v>
      </c>
      <c r="M139" s="263"/>
      <c r="N139" s="264">
        <f>ROUND(L139*K139,3)</f>
        <v>0</v>
      </c>
      <c r="O139" s="264"/>
      <c r="P139" s="264"/>
      <c r="Q139" s="264"/>
      <c r="R139" s="134"/>
      <c r="T139" s="165" t="s">
        <v>5</v>
      </c>
      <c r="U139" s="46" t="s">
        <v>44</v>
      </c>
      <c r="V139" s="38"/>
      <c r="W139" s="166">
        <f>V139*K139</f>
        <v>0</v>
      </c>
      <c r="X139" s="166">
        <v>1E-4</v>
      </c>
      <c r="Y139" s="166">
        <f>X139*K139</f>
        <v>0.10126640000000001</v>
      </c>
      <c r="Z139" s="166">
        <v>0</v>
      </c>
      <c r="AA139" s="167">
        <f>Z139*K139</f>
        <v>0</v>
      </c>
      <c r="AR139" s="21" t="s">
        <v>155</v>
      </c>
      <c r="AT139" s="21" t="s">
        <v>151</v>
      </c>
      <c r="AU139" s="21" t="s">
        <v>103</v>
      </c>
      <c r="AY139" s="21" t="s">
        <v>150</v>
      </c>
      <c r="BE139" s="104">
        <f>IF(U139="základná",N139,0)</f>
        <v>0</v>
      </c>
      <c r="BF139" s="104">
        <f>IF(U139="znížená",N139,0)</f>
        <v>0</v>
      </c>
      <c r="BG139" s="104">
        <f>IF(U139="zákl. prenesená",N139,0)</f>
        <v>0</v>
      </c>
      <c r="BH139" s="104">
        <f>IF(U139="zníž. prenesená",N139,0)</f>
        <v>0</v>
      </c>
      <c r="BI139" s="104">
        <f>IF(U139="nulová",N139,0)</f>
        <v>0</v>
      </c>
      <c r="BJ139" s="21" t="s">
        <v>103</v>
      </c>
      <c r="BK139" s="168">
        <f>ROUND(L139*K139,3)</f>
        <v>0</v>
      </c>
      <c r="BL139" s="21" t="s">
        <v>155</v>
      </c>
      <c r="BM139" s="21" t="s">
        <v>169</v>
      </c>
    </row>
    <row r="140" spans="2:65" s="1" customFormat="1" ht="38.25" customHeight="1">
      <c r="B140" s="131"/>
      <c r="C140" s="160" t="s">
        <v>155</v>
      </c>
      <c r="D140" s="160" t="s">
        <v>151</v>
      </c>
      <c r="E140" s="161" t="s">
        <v>170</v>
      </c>
      <c r="F140" s="262" t="s">
        <v>402</v>
      </c>
      <c r="G140" s="262"/>
      <c r="H140" s="262"/>
      <c r="I140" s="262"/>
      <c r="J140" s="162" t="s">
        <v>154</v>
      </c>
      <c r="K140" s="163">
        <v>1012.664</v>
      </c>
      <c r="L140" s="263">
        <v>0</v>
      </c>
      <c r="M140" s="263"/>
      <c r="N140" s="264">
        <f>ROUND(L140*K140,3)</f>
        <v>0</v>
      </c>
      <c r="O140" s="264"/>
      <c r="P140" s="264"/>
      <c r="Q140" s="264"/>
      <c r="R140" s="134"/>
      <c r="T140" s="165" t="s">
        <v>5</v>
      </c>
      <c r="U140" s="46" t="s">
        <v>44</v>
      </c>
      <c r="V140" s="38"/>
      <c r="W140" s="166">
        <f>V140*K140</f>
        <v>0</v>
      </c>
      <c r="X140" s="166">
        <v>3.5699999999999998E-3</v>
      </c>
      <c r="Y140" s="166">
        <f>X140*K140</f>
        <v>3.6152104799999996</v>
      </c>
      <c r="Z140" s="166">
        <v>0</v>
      </c>
      <c r="AA140" s="167">
        <f>Z140*K140</f>
        <v>0</v>
      </c>
      <c r="AR140" s="21" t="s">
        <v>155</v>
      </c>
      <c r="AT140" s="21" t="s">
        <v>151</v>
      </c>
      <c r="AU140" s="21" t="s">
        <v>103</v>
      </c>
      <c r="AY140" s="21" t="s">
        <v>150</v>
      </c>
      <c r="BE140" s="104">
        <f>IF(U140="základná",N140,0)</f>
        <v>0</v>
      </c>
      <c r="BF140" s="104">
        <f>IF(U140="znížená",N140,0)</f>
        <v>0</v>
      </c>
      <c r="BG140" s="104">
        <f>IF(U140="zákl. prenesená",N140,0)</f>
        <v>0</v>
      </c>
      <c r="BH140" s="104">
        <f>IF(U140="zníž. prenesená",N140,0)</f>
        <v>0</v>
      </c>
      <c r="BI140" s="104">
        <f>IF(U140="nulová",N140,0)</f>
        <v>0</v>
      </c>
      <c r="BJ140" s="21" t="s">
        <v>103</v>
      </c>
      <c r="BK140" s="168">
        <f>ROUND(L140*K140,3)</f>
        <v>0</v>
      </c>
      <c r="BL140" s="21" t="s">
        <v>155</v>
      </c>
      <c r="BM140" s="21" t="s">
        <v>171</v>
      </c>
    </row>
    <row r="141" spans="2:65" s="10" customFormat="1" ht="16.5" customHeight="1">
      <c r="B141" s="169"/>
      <c r="C141" s="170"/>
      <c r="D141" s="170"/>
      <c r="E141" s="171" t="s">
        <v>5</v>
      </c>
      <c r="F141" s="291" t="s">
        <v>172</v>
      </c>
      <c r="G141" s="292"/>
      <c r="H141" s="292"/>
      <c r="I141" s="292"/>
      <c r="J141" s="170"/>
      <c r="K141" s="172">
        <v>119.946</v>
      </c>
      <c r="L141" s="170"/>
      <c r="M141" s="170"/>
      <c r="N141" s="170"/>
      <c r="O141" s="170"/>
      <c r="P141" s="170"/>
      <c r="Q141" s="170"/>
      <c r="R141" s="173"/>
      <c r="T141" s="174"/>
      <c r="U141" s="170"/>
      <c r="V141" s="170"/>
      <c r="W141" s="170"/>
      <c r="X141" s="170"/>
      <c r="Y141" s="170"/>
      <c r="Z141" s="170"/>
      <c r="AA141" s="175"/>
      <c r="AT141" s="176" t="s">
        <v>158</v>
      </c>
      <c r="AU141" s="176" t="s">
        <v>103</v>
      </c>
      <c r="AV141" s="10" t="s">
        <v>103</v>
      </c>
      <c r="AW141" s="10" t="s">
        <v>33</v>
      </c>
      <c r="AX141" s="10" t="s">
        <v>77</v>
      </c>
      <c r="AY141" s="176" t="s">
        <v>150</v>
      </c>
    </row>
    <row r="142" spans="2:65" s="10" customFormat="1" ht="16.5" customHeight="1">
      <c r="B142" s="169"/>
      <c r="C142" s="170"/>
      <c r="D142" s="170"/>
      <c r="E142" s="171" t="s">
        <v>5</v>
      </c>
      <c r="F142" s="276" t="s">
        <v>173</v>
      </c>
      <c r="G142" s="277"/>
      <c r="H142" s="277"/>
      <c r="I142" s="277"/>
      <c r="J142" s="170"/>
      <c r="K142" s="172">
        <v>67.081000000000003</v>
      </c>
      <c r="L142" s="170"/>
      <c r="M142" s="170"/>
      <c r="N142" s="170"/>
      <c r="O142" s="170"/>
      <c r="P142" s="170"/>
      <c r="Q142" s="170"/>
      <c r="R142" s="173"/>
      <c r="T142" s="174"/>
      <c r="U142" s="170"/>
      <c r="V142" s="170"/>
      <c r="W142" s="170"/>
      <c r="X142" s="170"/>
      <c r="Y142" s="170"/>
      <c r="Z142" s="170"/>
      <c r="AA142" s="175"/>
      <c r="AT142" s="176" t="s">
        <v>158</v>
      </c>
      <c r="AU142" s="176" t="s">
        <v>103</v>
      </c>
      <c r="AV142" s="10" t="s">
        <v>103</v>
      </c>
      <c r="AW142" s="10" t="s">
        <v>33</v>
      </c>
      <c r="AX142" s="10" t="s">
        <v>77</v>
      </c>
      <c r="AY142" s="176" t="s">
        <v>150</v>
      </c>
    </row>
    <row r="143" spans="2:65" s="10" customFormat="1" ht="16.5" customHeight="1">
      <c r="B143" s="169"/>
      <c r="C143" s="170"/>
      <c r="D143" s="170"/>
      <c r="E143" s="171" t="s">
        <v>5</v>
      </c>
      <c r="F143" s="276" t="s">
        <v>174</v>
      </c>
      <c r="G143" s="277"/>
      <c r="H143" s="277"/>
      <c r="I143" s="277"/>
      <c r="J143" s="170"/>
      <c r="K143" s="172">
        <v>789.93700000000001</v>
      </c>
      <c r="L143" s="170"/>
      <c r="M143" s="170"/>
      <c r="N143" s="170"/>
      <c r="O143" s="170"/>
      <c r="P143" s="170"/>
      <c r="Q143" s="170"/>
      <c r="R143" s="173"/>
      <c r="T143" s="174"/>
      <c r="U143" s="170"/>
      <c r="V143" s="170"/>
      <c r="W143" s="170"/>
      <c r="X143" s="170"/>
      <c r="Y143" s="170"/>
      <c r="Z143" s="170"/>
      <c r="AA143" s="175"/>
      <c r="AT143" s="176" t="s">
        <v>158</v>
      </c>
      <c r="AU143" s="176" t="s">
        <v>103</v>
      </c>
      <c r="AV143" s="10" t="s">
        <v>103</v>
      </c>
      <c r="AW143" s="10" t="s">
        <v>33</v>
      </c>
      <c r="AX143" s="10" t="s">
        <v>77</v>
      </c>
      <c r="AY143" s="176" t="s">
        <v>150</v>
      </c>
    </row>
    <row r="144" spans="2:65" s="10" customFormat="1" ht="16.5" customHeight="1">
      <c r="B144" s="169"/>
      <c r="C144" s="170"/>
      <c r="D144" s="170"/>
      <c r="E144" s="171" t="s">
        <v>5</v>
      </c>
      <c r="F144" s="276" t="s">
        <v>175</v>
      </c>
      <c r="G144" s="277"/>
      <c r="H144" s="277"/>
      <c r="I144" s="277"/>
      <c r="J144" s="170"/>
      <c r="K144" s="172">
        <v>35.700000000000003</v>
      </c>
      <c r="L144" s="170"/>
      <c r="M144" s="170"/>
      <c r="N144" s="170"/>
      <c r="O144" s="170"/>
      <c r="P144" s="170"/>
      <c r="Q144" s="170"/>
      <c r="R144" s="173"/>
      <c r="T144" s="174"/>
      <c r="U144" s="170"/>
      <c r="V144" s="170"/>
      <c r="W144" s="170"/>
      <c r="X144" s="170"/>
      <c r="Y144" s="170"/>
      <c r="Z144" s="170"/>
      <c r="AA144" s="175"/>
      <c r="AT144" s="176" t="s">
        <v>158</v>
      </c>
      <c r="AU144" s="176" t="s">
        <v>103</v>
      </c>
      <c r="AV144" s="10" t="s">
        <v>103</v>
      </c>
      <c r="AW144" s="10" t="s">
        <v>33</v>
      </c>
      <c r="AX144" s="10" t="s">
        <v>77</v>
      </c>
      <c r="AY144" s="176" t="s">
        <v>150</v>
      </c>
    </row>
    <row r="145" spans="2:65" s="11" customFormat="1" ht="16.5" customHeight="1">
      <c r="B145" s="177"/>
      <c r="C145" s="178"/>
      <c r="D145" s="178"/>
      <c r="E145" s="179" t="s">
        <v>5</v>
      </c>
      <c r="F145" s="280" t="s">
        <v>162</v>
      </c>
      <c r="G145" s="281"/>
      <c r="H145" s="281"/>
      <c r="I145" s="281"/>
      <c r="J145" s="178"/>
      <c r="K145" s="180">
        <v>1012.664</v>
      </c>
      <c r="L145" s="178"/>
      <c r="M145" s="178"/>
      <c r="N145" s="178"/>
      <c r="O145" s="178"/>
      <c r="P145" s="178"/>
      <c r="Q145" s="178"/>
      <c r="R145" s="181"/>
      <c r="T145" s="182"/>
      <c r="U145" s="178"/>
      <c r="V145" s="178"/>
      <c r="W145" s="178"/>
      <c r="X145" s="178"/>
      <c r="Y145" s="178"/>
      <c r="Z145" s="178"/>
      <c r="AA145" s="183"/>
      <c r="AT145" s="184" t="s">
        <v>158</v>
      </c>
      <c r="AU145" s="184" t="s">
        <v>103</v>
      </c>
      <c r="AV145" s="11" t="s">
        <v>155</v>
      </c>
      <c r="AW145" s="11" t="s">
        <v>33</v>
      </c>
      <c r="AX145" s="11" t="s">
        <v>85</v>
      </c>
      <c r="AY145" s="184" t="s">
        <v>150</v>
      </c>
    </row>
    <row r="146" spans="2:65" s="1" customFormat="1" ht="38.25" customHeight="1">
      <c r="B146" s="131"/>
      <c r="C146" s="160" t="s">
        <v>176</v>
      </c>
      <c r="D146" s="160" t="s">
        <v>151</v>
      </c>
      <c r="E146" s="161" t="s">
        <v>177</v>
      </c>
      <c r="F146" s="262" t="s">
        <v>178</v>
      </c>
      <c r="G146" s="262"/>
      <c r="H146" s="262"/>
      <c r="I146" s="262"/>
      <c r="J146" s="162" t="s">
        <v>154</v>
      </c>
      <c r="K146" s="163">
        <v>67.081000000000003</v>
      </c>
      <c r="L146" s="263">
        <v>0</v>
      </c>
      <c r="M146" s="263"/>
      <c r="N146" s="264">
        <f>ROUND(L146*K146,3)</f>
        <v>0</v>
      </c>
      <c r="O146" s="264"/>
      <c r="P146" s="264"/>
      <c r="Q146" s="264"/>
      <c r="R146" s="134"/>
      <c r="T146" s="165" t="s">
        <v>5</v>
      </c>
      <c r="U146" s="46" t="s">
        <v>44</v>
      </c>
      <c r="V146" s="38"/>
      <c r="W146" s="166">
        <f>V146*K146</f>
        <v>0</v>
      </c>
      <c r="X146" s="166">
        <v>1.6469999999999999E-2</v>
      </c>
      <c r="Y146" s="166">
        <f>X146*K146</f>
        <v>1.10482407</v>
      </c>
      <c r="Z146" s="166">
        <v>0</v>
      </c>
      <c r="AA146" s="167">
        <f>Z146*K146</f>
        <v>0</v>
      </c>
      <c r="AR146" s="21" t="s">
        <v>155</v>
      </c>
      <c r="AT146" s="21" t="s">
        <v>151</v>
      </c>
      <c r="AU146" s="21" t="s">
        <v>103</v>
      </c>
      <c r="AY146" s="21" t="s">
        <v>150</v>
      </c>
      <c r="BE146" s="104">
        <f>IF(U146="základná",N146,0)</f>
        <v>0</v>
      </c>
      <c r="BF146" s="104">
        <f>IF(U146="znížená",N146,0)</f>
        <v>0</v>
      </c>
      <c r="BG146" s="104">
        <f>IF(U146="zákl. prenesená",N146,0)</f>
        <v>0</v>
      </c>
      <c r="BH146" s="104">
        <f>IF(U146="zníž. prenesená",N146,0)</f>
        <v>0</v>
      </c>
      <c r="BI146" s="104">
        <f>IF(U146="nulová",N146,0)</f>
        <v>0</v>
      </c>
      <c r="BJ146" s="21" t="s">
        <v>103</v>
      </c>
      <c r="BK146" s="168">
        <f>ROUND(L146*K146,3)</f>
        <v>0</v>
      </c>
      <c r="BL146" s="21" t="s">
        <v>155</v>
      </c>
      <c r="BM146" s="21" t="s">
        <v>179</v>
      </c>
    </row>
    <row r="147" spans="2:65" s="12" customFormat="1" ht="16.5" customHeight="1">
      <c r="B147" s="185"/>
      <c r="C147" s="186"/>
      <c r="D147" s="186"/>
      <c r="E147" s="187" t="s">
        <v>5</v>
      </c>
      <c r="F147" s="289" t="s">
        <v>180</v>
      </c>
      <c r="G147" s="290"/>
      <c r="H147" s="290"/>
      <c r="I147" s="290"/>
      <c r="J147" s="186"/>
      <c r="K147" s="187" t="s">
        <v>5</v>
      </c>
      <c r="L147" s="186"/>
      <c r="M147" s="186"/>
      <c r="N147" s="186"/>
      <c r="O147" s="186"/>
      <c r="P147" s="186"/>
      <c r="Q147" s="186"/>
      <c r="R147" s="188"/>
      <c r="T147" s="189"/>
      <c r="U147" s="186"/>
      <c r="V147" s="186"/>
      <c r="W147" s="186"/>
      <c r="X147" s="186"/>
      <c r="Y147" s="186"/>
      <c r="Z147" s="186"/>
      <c r="AA147" s="190"/>
      <c r="AT147" s="191" t="s">
        <v>158</v>
      </c>
      <c r="AU147" s="191" t="s">
        <v>103</v>
      </c>
      <c r="AV147" s="12" t="s">
        <v>85</v>
      </c>
      <c r="AW147" s="12" t="s">
        <v>33</v>
      </c>
      <c r="AX147" s="12" t="s">
        <v>77</v>
      </c>
      <c r="AY147" s="191" t="s">
        <v>150</v>
      </c>
    </row>
    <row r="148" spans="2:65" s="10" customFormat="1" ht="16.5" customHeight="1">
      <c r="B148" s="169"/>
      <c r="C148" s="170"/>
      <c r="D148" s="170"/>
      <c r="E148" s="171" t="s">
        <v>5</v>
      </c>
      <c r="F148" s="276" t="s">
        <v>181</v>
      </c>
      <c r="G148" s="277"/>
      <c r="H148" s="277"/>
      <c r="I148" s="277"/>
      <c r="J148" s="170"/>
      <c r="K148" s="172">
        <v>32.954999999999998</v>
      </c>
      <c r="L148" s="170"/>
      <c r="M148" s="170"/>
      <c r="N148" s="170"/>
      <c r="O148" s="170"/>
      <c r="P148" s="170"/>
      <c r="Q148" s="170"/>
      <c r="R148" s="173"/>
      <c r="T148" s="174"/>
      <c r="U148" s="170"/>
      <c r="V148" s="170"/>
      <c r="W148" s="170"/>
      <c r="X148" s="170"/>
      <c r="Y148" s="170"/>
      <c r="Z148" s="170"/>
      <c r="AA148" s="175"/>
      <c r="AT148" s="176" t="s">
        <v>158</v>
      </c>
      <c r="AU148" s="176" t="s">
        <v>103</v>
      </c>
      <c r="AV148" s="10" t="s">
        <v>103</v>
      </c>
      <c r="AW148" s="10" t="s">
        <v>33</v>
      </c>
      <c r="AX148" s="10" t="s">
        <v>77</v>
      </c>
      <c r="AY148" s="176" t="s">
        <v>150</v>
      </c>
    </row>
    <row r="149" spans="2:65" s="10" customFormat="1" ht="16.5" customHeight="1">
      <c r="B149" s="169"/>
      <c r="C149" s="170"/>
      <c r="D149" s="170"/>
      <c r="E149" s="171" t="s">
        <v>5</v>
      </c>
      <c r="F149" s="276" t="s">
        <v>182</v>
      </c>
      <c r="G149" s="277"/>
      <c r="H149" s="277"/>
      <c r="I149" s="277"/>
      <c r="J149" s="170"/>
      <c r="K149" s="172">
        <v>27.593</v>
      </c>
      <c r="L149" s="170"/>
      <c r="M149" s="170"/>
      <c r="N149" s="170"/>
      <c r="O149" s="170"/>
      <c r="P149" s="170"/>
      <c r="Q149" s="170"/>
      <c r="R149" s="173"/>
      <c r="T149" s="174"/>
      <c r="U149" s="170"/>
      <c r="V149" s="170"/>
      <c r="W149" s="170"/>
      <c r="X149" s="170"/>
      <c r="Y149" s="170"/>
      <c r="Z149" s="170"/>
      <c r="AA149" s="175"/>
      <c r="AT149" s="176" t="s">
        <v>158</v>
      </c>
      <c r="AU149" s="176" t="s">
        <v>103</v>
      </c>
      <c r="AV149" s="10" t="s">
        <v>103</v>
      </c>
      <c r="AW149" s="10" t="s">
        <v>33</v>
      </c>
      <c r="AX149" s="10" t="s">
        <v>77</v>
      </c>
      <c r="AY149" s="176" t="s">
        <v>150</v>
      </c>
    </row>
    <row r="150" spans="2:65" s="10" customFormat="1" ht="16.5" customHeight="1">
      <c r="B150" s="169"/>
      <c r="C150" s="170"/>
      <c r="D150" s="170"/>
      <c r="E150" s="171" t="s">
        <v>5</v>
      </c>
      <c r="F150" s="276" t="s">
        <v>183</v>
      </c>
      <c r="G150" s="277"/>
      <c r="H150" s="277"/>
      <c r="I150" s="277"/>
      <c r="J150" s="170"/>
      <c r="K150" s="172">
        <v>6.5330000000000004</v>
      </c>
      <c r="L150" s="170"/>
      <c r="M150" s="170"/>
      <c r="N150" s="170"/>
      <c r="O150" s="170"/>
      <c r="P150" s="170"/>
      <c r="Q150" s="170"/>
      <c r="R150" s="173"/>
      <c r="T150" s="174"/>
      <c r="U150" s="170"/>
      <c r="V150" s="170"/>
      <c r="W150" s="170"/>
      <c r="X150" s="170"/>
      <c r="Y150" s="170"/>
      <c r="Z150" s="170"/>
      <c r="AA150" s="175"/>
      <c r="AT150" s="176" t="s">
        <v>158</v>
      </c>
      <c r="AU150" s="176" t="s">
        <v>103</v>
      </c>
      <c r="AV150" s="10" t="s">
        <v>103</v>
      </c>
      <c r="AW150" s="10" t="s">
        <v>33</v>
      </c>
      <c r="AX150" s="10" t="s">
        <v>77</v>
      </c>
      <c r="AY150" s="176" t="s">
        <v>150</v>
      </c>
    </row>
    <row r="151" spans="2:65" s="11" customFormat="1" ht="16.5" customHeight="1">
      <c r="B151" s="177"/>
      <c r="C151" s="178"/>
      <c r="D151" s="178"/>
      <c r="E151" s="179" t="s">
        <v>5</v>
      </c>
      <c r="F151" s="280" t="s">
        <v>162</v>
      </c>
      <c r="G151" s="281"/>
      <c r="H151" s="281"/>
      <c r="I151" s="281"/>
      <c r="J151" s="178"/>
      <c r="K151" s="180">
        <v>67.081000000000003</v>
      </c>
      <c r="L151" s="178"/>
      <c r="M151" s="178"/>
      <c r="N151" s="178"/>
      <c r="O151" s="178"/>
      <c r="P151" s="178"/>
      <c r="Q151" s="178"/>
      <c r="R151" s="181"/>
      <c r="T151" s="182"/>
      <c r="U151" s="178"/>
      <c r="V151" s="178"/>
      <c r="W151" s="178"/>
      <c r="X151" s="178"/>
      <c r="Y151" s="178"/>
      <c r="Z151" s="178"/>
      <c r="AA151" s="183"/>
      <c r="AT151" s="184" t="s">
        <v>158</v>
      </c>
      <c r="AU151" s="184" t="s">
        <v>103</v>
      </c>
      <c r="AV151" s="11" t="s">
        <v>155</v>
      </c>
      <c r="AW151" s="11" t="s">
        <v>33</v>
      </c>
      <c r="AX151" s="11" t="s">
        <v>85</v>
      </c>
      <c r="AY151" s="184" t="s">
        <v>150</v>
      </c>
    </row>
    <row r="152" spans="2:65" s="1" customFormat="1" ht="38.25" customHeight="1">
      <c r="B152" s="131"/>
      <c r="C152" s="160" t="s">
        <v>184</v>
      </c>
      <c r="D152" s="160" t="s">
        <v>151</v>
      </c>
      <c r="E152" s="161" t="s">
        <v>185</v>
      </c>
      <c r="F152" s="262" t="s">
        <v>186</v>
      </c>
      <c r="G152" s="262"/>
      <c r="H152" s="262"/>
      <c r="I152" s="262"/>
      <c r="J152" s="162" t="s">
        <v>154</v>
      </c>
      <c r="K152" s="163">
        <v>18.375</v>
      </c>
      <c r="L152" s="263">
        <v>0</v>
      </c>
      <c r="M152" s="263"/>
      <c r="N152" s="264">
        <f>ROUND(L152*K152,3)</f>
        <v>0</v>
      </c>
      <c r="O152" s="264"/>
      <c r="P152" s="264"/>
      <c r="Q152" s="264"/>
      <c r="R152" s="134"/>
      <c r="T152" s="165" t="s">
        <v>5</v>
      </c>
      <c r="U152" s="46" t="s">
        <v>44</v>
      </c>
      <c r="V152" s="38"/>
      <c r="W152" s="166">
        <f>V152*K152</f>
        <v>0</v>
      </c>
      <c r="X152" s="166">
        <v>1.6469999999999999E-2</v>
      </c>
      <c r="Y152" s="166">
        <f>X152*K152</f>
        <v>0.30263625</v>
      </c>
      <c r="Z152" s="166">
        <v>0</v>
      </c>
      <c r="AA152" s="167">
        <f>Z152*K152</f>
        <v>0</v>
      </c>
      <c r="AR152" s="21" t="s">
        <v>155</v>
      </c>
      <c r="AT152" s="21" t="s">
        <v>151</v>
      </c>
      <c r="AU152" s="21" t="s">
        <v>103</v>
      </c>
      <c r="AY152" s="21" t="s">
        <v>150</v>
      </c>
      <c r="BE152" s="104">
        <f>IF(U152="základná",N152,0)</f>
        <v>0</v>
      </c>
      <c r="BF152" s="104">
        <f>IF(U152="znížená",N152,0)</f>
        <v>0</v>
      </c>
      <c r="BG152" s="104">
        <f>IF(U152="zákl. prenesená",N152,0)</f>
        <v>0</v>
      </c>
      <c r="BH152" s="104">
        <f>IF(U152="zníž. prenesená",N152,0)</f>
        <v>0</v>
      </c>
      <c r="BI152" s="104">
        <f>IF(U152="nulová",N152,0)</f>
        <v>0</v>
      </c>
      <c r="BJ152" s="21" t="s">
        <v>103</v>
      </c>
      <c r="BK152" s="168">
        <f>ROUND(L152*K152,3)</f>
        <v>0</v>
      </c>
      <c r="BL152" s="21" t="s">
        <v>155</v>
      </c>
      <c r="BM152" s="21" t="s">
        <v>187</v>
      </c>
    </row>
    <row r="153" spans="2:65" s="12" customFormat="1" ht="16.5" customHeight="1">
      <c r="B153" s="185"/>
      <c r="C153" s="186"/>
      <c r="D153" s="186"/>
      <c r="E153" s="187" t="s">
        <v>5</v>
      </c>
      <c r="F153" s="289" t="s">
        <v>188</v>
      </c>
      <c r="G153" s="290"/>
      <c r="H153" s="290"/>
      <c r="I153" s="290"/>
      <c r="J153" s="186"/>
      <c r="K153" s="187" t="s">
        <v>5</v>
      </c>
      <c r="L153" s="186"/>
      <c r="M153" s="186"/>
      <c r="N153" s="186"/>
      <c r="O153" s="186"/>
      <c r="P153" s="186"/>
      <c r="Q153" s="186"/>
      <c r="R153" s="188"/>
      <c r="T153" s="189"/>
      <c r="U153" s="186"/>
      <c r="V153" s="186"/>
      <c r="W153" s="186"/>
      <c r="X153" s="186"/>
      <c r="Y153" s="186"/>
      <c r="Z153" s="186"/>
      <c r="AA153" s="190"/>
      <c r="AT153" s="191" t="s">
        <v>158</v>
      </c>
      <c r="AU153" s="191" t="s">
        <v>103</v>
      </c>
      <c r="AV153" s="12" t="s">
        <v>85</v>
      </c>
      <c r="AW153" s="12" t="s">
        <v>33</v>
      </c>
      <c r="AX153" s="12" t="s">
        <v>77</v>
      </c>
      <c r="AY153" s="191" t="s">
        <v>150</v>
      </c>
    </row>
    <row r="154" spans="2:65" s="10" customFormat="1" ht="16.5" customHeight="1">
      <c r="B154" s="169"/>
      <c r="C154" s="170"/>
      <c r="D154" s="170"/>
      <c r="E154" s="171" t="s">
        <v>5</v>
      </c>
      <c r="F154" s="276" t="s">
        <v>189</v>
      </c>
      <c r="G154" s="277"/>
      <c r="H154" s="277"/>
      <c r="I154" s="277"/>
      <c r="J154" s="170"/>
      <c r="K154" s="172">
        <v>18.375</v>
      </c>
      <c r="L154" s="170"/>
      <c r="M154" s="170"/>
      <c r="N154" s="170"/>
      <c r="O154" s="170"/>
      <c r="P154" s="170"/>
      <c r="Q154" s="170"/>
      <c r="R154" s="173"/>
      <c r="T154" s="174"/>
      <c r="U154" s="170"/>
      <c r="V154" s="170"/>
      <c r="W154" s="170"/>
      <c r="X154" s="170"/>
      <c r="Y154" s="170"/>
      <c r="Z154" s="170"/>
      <c r="AA154" s="175"/>
      <c r="AT154" s="176" t="s">
        <v>158</v>
      </c>
      <c r="AU154" s="176" t="s">
        <v>103</v>
      </c>
      <c r="AV154" s="10" t="s">
        <v>103</v>
      </c>
      <c r="AW154" s="10" t="s">
        <v>33</v>
      </c>
      <c r="AX154" s="10" t="s">
        <v>85</v>
      </c>
      <c r="AY154" s="176" t="s">
        <v>150</v>
      </c>
    </row>
    <row r="155" spans="2:65" s="1" customFormat="1" ht="25.5" customHeight="1">
      <c r="B155" s="131"/>
      <c r="C155" s="160" t="s">
        <v>190</v>
      </c>
      <c r="D155" s="160" t="s">
        <v>151</v>
      </c>
      <c r="E155" s="161" t="s">
        <v>191</v>
      </c>
      <c r="F155" s="262" t="s">
        <v>192</v>
      </c>
      <c r="G155" s="262"/>
      <c r="H155" s="262"/>
      <c r="I155" s="262"/>
      <c r="J155" s="162" t="s">
        <v>154</v>
      </c>
      <c r="K155" s="163">
        <v>18.600000000000001</v>
      </c>
      <c r="L155" s="263">
        <v>0</v>
      </c>
      <c r="M155" s="263"/>
      <c r="N155" s="264">
        <f>ROUND(L155*K155,3)</f>
        <v>0</v>
      </c>
      <c r="O155" s="264"/>
      <c r="P155" s="264"/>
      <c r="Q155" s="264"/>
      <c r="R155" s="134"/>
      <c r="T155" s="165" t="s">
        <v>5</v>
      </c>
      <c r="U155" s="46" t="s">
        <v>44</v>
      </c>
      <c r="V155" s="38"/>
      <c r="W155" s="166">
        <f>V155*K155</f>
        <v>0</v>
      </c>
      <c r="X155" s="166">
        <v>3.5000000000000001E-3</v>
      </c>
      <c r="Y155" s="166">
        <f>X155*K155</f>
        <v>6.5100000000000005E-2</v>
      </c>
      <c r="Z155" s="166">
        <v>0</v>
      </c>
      <c r="AA155" s="167">
        <f>Z155*K155</f>
        <v>0</v>
      </c>
      <c r="AR155" s="21" t="s">
        <v>155</v>
      </c>
      <c r="AT155" s="21" t="s">
        <v>151</v>
      </c>
      <c r="AU155" s="21" t="s">
        <v>103</v>
      </c>
      <c r="AY155" s="21" t="s">
        <v>150</v>
      </c>
      <c r="BE155" s="104">
        <f>IF(U155="základná",N155,0)</f>
        <v>0</v>
      </c>
      <c r="BF155" s="104">
        <f>IF(U155="znížená",N155,0)</f>
        <v>0</v>
      </c>
      <c r="BG155" s="104">
        <f>IF(U155="zákl. prenesená",N155,0)</f>
        <v>0</v>
      </c>
      <c r="BH155" s="104">
        <f>IF(U155="zníž. prenesená",N155,0)</f>
        <v>0</v>
      </c>
      <c r="BI155" s="104">
        <f>IF(U155="nulová",N155,0)</f>
        <v>0</v>
      </c>
      <c r="BJ155" s="21" t="s">
        <v>103</v>
      </c>
      <c r="BK155" s="168">
        <f>ROUND(L155*K155,3)</f>
        <v>0</v>
      </c>
      <c r="BL155" s="21" t="s">
        <v>155</v>
      </c>
      <c r="BM155" s="21" t="s">
        <v>193</v>
      </c>
    </row>
    <row r="156" spans="2:65" s="10" customFormat="1" ht="16.5" customHeight="1">
      <c r="B156" s="169"/>
      <c r="C156" s="170"/>
      <c r="D156" s="170"/>
      <c r="E156" s="171" t="s">
        <v>5</v>
      </c>
      <c r="F156" s="291" t="s">
        <v>194</v>
      </c>
      <c r="G156" s="292"/>
      <c r="H156" s="292"/>
      <c r="I156" s="292"/>
      <c r="J156" s="170"/>
      <c r="K156" s="172">
        <v>18.600000000000001</v>
      </c>
      <c r="L156" s="170"/>
      <c r="M156" s="170"/>
      <c r="N156" s="170"/>
      <c r="O156" s="170"/>
      <c r="P156" s="170"/>
      <c r="Q156" s="170"/>
      <c r="R156" s="173"/>
      <c r="T156" s="174"/>
      <c r="U156" s="170"/>
      <c r="V156" s="170"/>
      <c r="W156" s="170"/>
      <c r="X156" s="170"/>
      <c r="Y156" s="170"/>
      <c r="Z156" s="170"/>
      <c r="AA156" s="175"/>
      <c r="AT156" s="176" t="s">
        <v>158</v>
      </c>
      <c r="AU156" s="176" t="s">
        <v>103</v>
      </c>
      <c r="AV156" s="10" t="s">
        <v>103</v>
      </c>
      <c r="AW156" s="10" t="s">
        <v>33</v>
      </c>
      <c r="AX156" s="10" t="s">
        <v>85</v>
      </c>
      <c r="AY156" s="176" t="s">
        <v>150</v>
      </c>
    </row>
    <row r="157" spans="2:65" s="1" customFormat="1" ht="25.5" customHeight="1">
      <c r="B157" s="131"/>
      <c r="C157" s="160" t="s">
        <v>195</v>
      </c>
      <c r="D157" s="160" t="s">
        <v>151</v>
      </c>
      <c r="E157" s="161" t="s">
        <v>196</v>
      </c>
      <c r="F157" s="262" t="s">
        <v>197</v>
      </c>
      <c r="G157" s="262"/>
      <c r="H157" s="262"/>
      <c r="I157" s="262"/>
      <c r="J157" s="162" t="s">
        <v>198</v>
      </c>
      <c r="K157" s="163">
        <v>62</v>
      </c>
      <c r="L157" s="263">
        <v>0</v>
      </c>
      <c r="M157" s="263"/>
      <c r="N157" s="264">
        <f>ROUND(L157*K157,3)</f>
        <v>0</v>
      </c>
      <c r="O157" s="264"/>
      <c r="P157" s="264"/>
      <c r="Q157" s="264"/>
      <c r="R157" s="134"/>
      <c r="T157" s="165" t="s">
        <v>5</v>
      </c>
      <c r="U157" s="46" t="s">
        <v>44</v>
      </c>
      <c r="V157" s="38"/>
      <c r="W157" s="166">
        <f>V157*K157</f>
        <v>0</v>
      </c>
      <c r="X157" s="166">
        <v>8.0000000000000007E-5</v>
      </c>
      <c r="Y157" s="166">
        <f>X157*K157</f>
        <v>4.96E-3</v>
      </c>
      <c r="Z157" s="166">
        <v>0</v>
      </c>
      <c r="AA157" s="167">
        <f>Z157*K157</f>
        <v>0</v>
      </c>
      <c r="AR157" s="21" t="s">
        <v>155</v>
      </c>
      <c r="AT157" s="21" t="s">
        <v>151</v>
      </c>
      <c r="AU157" s="21" t="s">
        <v>103</v>
      </c>
      <c r="AY157" s="21" t="s">
        <v>150</v>
      </c>
      <c r="BE157" s="104">
        <f>IF(U157="základná",N157,0)</f>
        <v>0</v>
      </c>
      <c r="BF157" s="104">
        <f>IF(U157="znížená",N157,0)</f>
        <v>0</v>
      </c>
      <c r="BG157" s="104">
        <f>IF(U157="zákl. prenesená",N157,0)</f>
        <v>0</v>
      </c>
      <c r="BH157" s="104">
        <f>IF(U157="zníž. prenesená",N157,0)</f>
        <v>0</v>
      </c>
      <c r="BI157" s="104">
        <f>IF(U157="nulová",N157,0)</f>
        <v>0</v>
      </c>
      <c r="BJ157" s="21" t="s">
        <v>103</v>
      </c>
      <c r="BK157" s="168">
        <f>ROUND(L157*K157,3)</f>
        <v>0</v>
      </c>
      <c r="BL157" s="21" t="s">
        <v>155</v>
      </c>
      <c r="BM157" s="21" t="s">
        <v>199</v>
      </c>
    </row>
    <row r="158" spans="2:65" s="10" customFormat="1" ht="16.5" customHeight="1">
      <c r="B158" s="169"/>
      <c r="C158" s="170"/>
      <c r="D158" s="170"/>
      <c r="E158" s="171" t="s">
        <v>5</v>
      </c>
      <c r="F158" s="291" t="s">
        <v>200</v>
      </c>
      <c r="G158" s="292"/>
      <c r="H158" s="292"/>
      <c r="I158" s="292"/>
      <c r="J158" s="170"/>
      <c r="K158" s="172">
        <v>62</v>
      </c>
      <c r="L158" s="170"/>
      <c r="M158" s="170"/>
      <c r="N158" s="170"/>
      <c r="O158" s="170"/>
      <c r="P158" s="170"/>
      <c r="Q158" s="170"/>
      <c r="R158" s="173"/>
      <c r="T158" s="174"/>
      <c r="U158" s="170"/>
      <c r="V158" s="170"/>
      <c r="W158" s="170"/>
      <c r="X158" s="170"/>
      <c r="Y158" s="170"/>
      <c r="Z158" s="170"/>
      <c r="AA158" s="175"/>
      <c r="AT158" s="176" t="s">
        <v>158</v>
      </c>
      <c r="AU158" s="176" t="s">
        <v>103</v>
      </c>
      <c r="AV158" s="10" t="s">
        <v>103</v>
      </c>
      <c r="AW158" s="10" t="s">
        <v>33</v>
      </c>
      <c r="AX158" s="10" t="s">
        <v>85</v>
      </c>
      <c r="AY158" s="176" t="s">
        <v>150</v>
      </c>
    </row>
    <row r="159" spans="2:65" s="10" customFormat="1" ht="40.5" customHeight="1">
      <c r="B159" s="169"/>
      <c r="C159" s="160">
        <v>9</v>
      </c>
      <c r="D159" s="160" t="s">
        <v>151</v>
      </c>
      <c r="E159" s="205" t="s">
        <v>406</v>
      </c>
      <c r="F159" s="286" t="s">
        <v>407</v>
      </c>
      <c r="G159" s="286"/>
      <c r="H159" s="286"/>
      <c r="I159" s="286"/>
      <c r="J159" s="162" t="s">
        <v>154</v>
      </c>
      <c r="K159" s="201">
        <v>10</v>
      </c>
      <c r="L159" s="263">
        <v>0</v>
      </c>
      <c r="M159" s="263"/>
      <c r="N159" s="264">
        <f>ROUND(L159*K159,3)</f>
        <v>0</v>
      </c>
      <c r="O159" s="264"/>
      <c r="P159" s="264"/>
      <c r="Q159" s="264"/>
      <c r="R159" s="173"/>
      <c r="T159" s="174"/>
      <c r="U159" s="203"/>
      <c r="V159" s="203"/>
      <c r="W159" s="203"/>
      <c r="X159" s="203"/>
      <c r="Y159" s="203"/>
      <c r="Z159" s="203"/>
      <c r="AA159" s="175"/>
      <c r="AT159" s="176"/>
      <c r="AU159" s="176"/>
      <c r="AY159" s="176"/>
    </row>
    <row r="160" spans="2:65" s="10" customFormat="1" ht="16.5" customHeight="1">
      <c r="B160" s="169"/>
      <c r="C160" s="203"/>
      <c r="D160" s="203"/>
      <c r="E160" s="171"/>
      <c r="F160" s="202">
        <v>10</v>
      </c>
      <c r="G160" s="203"/>
      <c r="H160" s="203"/>
      <c r="I160" s="203"/>
      <c r="J160" s="203"/>
      <c r="K160" s="172"/>
      <c r="L160" s="203"/>
      <c r="M160" s="203"/>
      <c r="N160" s="203"/>
      <c r="O160" s="203"/>
      <c r="P160" s="203"/>
      <c r="Q160" s="203"/>
      <c r="R160" s="173"/>
      <c r="T160" s="174"/>
      <c r="U160" s="203"/>
      <c r="V160" s="203"/>
      <c r="W160" s="203"/>
      <c r="X160" s="203"/>
      <c r="Y160" s="203"/>
      <c r="Z160" s="203"/>
      <c r="AA160" s="175"/>
      <c r="AT160" s="176"/>
      <c r="AU160" s="176"/>
      <c r="AY160" s="176"/>
    </row>
    <row r="161" spans="2:65" s="1" customFormat="1" ht="51" customHeight="1">
      <c r="B161" s="131"/>
      <c r="C161" s="160">
        <v>10</v>
      </c>
      <c r="D161" s="160" t="s">
        <v>151</v>
      </c>
      <c r="E161" s="161" t="s">
        <v>201</v>
      </c>
      <c r="F161" s="262" t="s">
        <v>405</v>
      </c>
      <c r="G161" s="262"/>
      <c r="H161" s="262"/>
      <c r="I161" s="262"/>
      <c r="J161" s="162" t="s">
        <v>154</v>
      </c>
      <c r="K161" s="163">
        <v>771.56200000000001</v>
      </c>
      <c r="L161" s="263">
        <v>0</v>
      </c>
      <c r="M161" s="263"/>
      <c r="N161" s="264">
        <f>ROUND(L161*K161,3)</f>
        <v>0</v>
      </c>
      <c r="O161" s="264"/>
      <c r="P161" s="264"/>
      <c r="Q161" s="264"/>
      <c r="R161" s="134"/>
      <c r="T161" s="165" t="s">
        <v>5</v>
      </c>
      <c r="U161" s="46" t="s">
        <v>44</v>
      </c>
      <c r="V161" s="38"/>
      <c r="W161" s="166">
        <f>V161*K161</f>
        <v>0</v>
      </c>
      <c r="X161" s="166">
        <v>2.6329999999999999E-2</v>
      </c>
      <c r="Y161" s="166">
        <f>X161*K161</f>
        <v>20.315227459999999</v>
      </c>
      <c r="Z161" s="166">
        <v>0</v>
      </c>
      <c r="AA161" s="167">
        <f>Z161*K161</f>
        <v>0</v>
      </c>
      <c r="AR161" s="21" t="s">
        <v>155</v>
      </c>
      <c r="AT161" s="21" t="s">
        <v>151</v>
      </c>
      <c r="AU161" s="21" t="s">
        <v>103</v>
      </c>
      <c r="AY161" s="21" t="s">
        <v>150</v>
      </c>
      <c r="BE161" s="104">
        <f>IF(U161="základná",N161,0)</f>
        <v>0</v>
      </c>
      <c r="BF161" s="104">
        <f>IF(U161="znížená",N161,0)</f>
        <v>0</v>
      </c>
      <c r="BG161" s="104">
        <f>IF(U161="zákl. prenesená",N161,0)</f>
        <v>0</v>
      </c>
      <c r="BH161" s="104">
        <f>IF(U161="zníž. prenesená",N161,0)</f>
        <v>0</v>
      </c>
      <c r="BI161" s="104">
        <f>IF(U161="nulová",N161,0)</f>
        <v>0</v>
      </c>
      <c r="BJ161" s="21" t="s">
        <v>103</v>
      </c>
      <c r="BK161" s="168">
        <f>ROUND(L161*K161,3)</f>
        <v>0</v>
      </c>
      <c r="BL161" s="21" t="s">
        <v>155</v>
      </c>
      <c r="BM161" s="21" t="s">
        <v>202</v>
      </c>
    </row>
    <row r="162" spans="2:65" s="12" customFormat="1" ht="16.5" customHeight="1">
      <c r="B162" s="185"/>
      <c r="C162" s="186"/>
      <c r="D162" s="186"/>
      <c r="E162" s="187" t="s">
        <v>5</v>
      </c>
      <c r="F162" s="289" t="s">
        <v>203</v>
      </c>
      <c r="G162" s="290"/>
      <c r="H162" s="290"/>
      <c r="I162" s="290"/>
      <c r="J162" s="186"/>
      <c r="K162" s="187" t="s">
        <v>5</v>
      </c>
      <c r="L162" s="186"/>
      <c r="M162" s="186"/>
      <c r="N162" s="186"/>
      <c r="O162" s="186"/>
      <c r="P162" s="186"/>
      <c r="Q162" s="186"/>
      <c r="R162" s="188"/>
      <c r="T162" s="189"/>
      <c r="U162" s="186"/>
      <c r="V162" s="186"/>
      <c r="W162" s="186"/>
      <c r="X162" s="186"/>
      <c r="Y162" s="186"/>
      <c r="Z162" s="186"/>
      <c r="AA162" s="190"/>
      <c r="AT162" s="191" t="s">
        <v>158</v>
      </c>
      <c r="AU162" s="191" t="s">
        <v>103</v>
      </c>
      <c r="AV162" s="12" t="s">
        <v>85</v>
      </c>
      <c r="AW162" s="12" t="s">
        <v>33</v>
      </c>
      <c r="AX162" s="12" t="s">
        <v>77</v>
      </c>
      <c r="AY162" s="191" t="s">
        <v>150</v>
      </c>
    </row>
    <row r="163" spans="2:65" s="10" customFormat="1" ht="16.5" customHeight="1">
      <c r="B163" s="169"/>
      <c r="C163" s="170"/>
      <c r="D163" s="170"/>
      <c r="E163" s="171" t="s">
        <v>5</v>
      </c>
      <c r="F163" s="276" t="s">
        <v>204</v>
      </c>
      <c r="G163" s="277"/>
      <c r="H163" s="277"/>
      <c r="I163" s="277"/>
      <c r="J163" s="170"/>
      <c r="K163" s="172">
        <v>456.3</v>
      </c>
      <c r="L163" s="170"/>
      <c r="M163" s="170"/>
      <c r="N163" s="170"/>
      <c r="O163" s="170"/>
      <c r="P163" s="170"/>
      <c r="Q163" s="170"/>
      <c r="R163" s="173"/>
      <c r="T163" s="174"/>
      <c r="U163" s="170"/>
      <c r="V163" s="170"/>
      <c r="W163" s="170"/>
      <c r="X163" s="170"/>
      <c r="Y163" s="170"/>
      <c r="Z163" s="170"/>
      <c r="AA163" s="175"/>
      <c r="AT163" s="176" t="s">
        <v>158</v>
      </c>
      <c r="AU163" s="176" t="s">
        <v>103</v>
      </c>
      <c r="AV163" s="10" t="s">
        <v>103</v>
      </c>
      <c r="AW163" s="10" t="s">
        <v>33</v>
      </c>
      <c r="AX163" s="10" t="s">
        <v>77</v>
      </c>
      <c r="AY163" s="176" t="s">
        <v>150</v>
      </c>
    </row>
    <row r="164" spans="2:65" s="10" customFormat="1" ht="38.25" customHeight="1">
      <c r="B164" s="169"/>
      <c r="C164" s="170"/>
      <c r="D164" s="170"/>
      <c r="E164" s="171" t="s">
        <v>5</v>
      </c>
      <c r="F164" s="276" t="s">
        <v>205</v>
      </c>
      <c r="G164" s="277"/>
      <c r="H164" s="277"/>
      <c r="I164" s="277"/>
      <c r="J164" s="170"/>
      <c r="K164" s="172">
        <v>-79.988</v>
      </c>
      <c r="L164" s="170"/>
      <c r="M164" s="170"/>
      <c r="N164" s="170"/>
      <c r="O164" s="170"/>
      <c r="P164" s="170"/>
      <c r="Q164" s="170"/>
      <c r="R164" s="173"/>
      <c r="T164" s="174"/>
      <c r="U164" s="170"/>
      <c r="V164" s="170"/>
      <c r="W164" s="170"/>
      <c r="X164" s="170"/>
      <c r="Y164" s="170"/>
      <c r="Z164" s="170"/>
      <c r="AA164" s="175"/>
      <c r="AT164" s="176" t="s">
        <v>158</v>
      </c>
      <c r="AU164" s="176" t="s">
        <v>103</v>
      </c>
      <c r="AV164" s="10" t="s">
        <v>103</v>
      </c>
      <c r="AW164" s="10" t="s">
        <v>33</v>
      </c>
      <c r="AX164" s="10" t="s">
        <v>77</v>
      </c>
      <c r="AY164" s="176" t="s">
        <v>150</v>
      </c>
    </row>
    <row r="165" spans="2:65" s="10" customFormat="1" ht="16.5" customHeight="1">
      <c r="B165" s="169"/>
      <c r="C165" s="170"/>
      <c r="D165" s="170"/>
      <c r="E165" s="171" t="s">
        <v>5</v>
      </c>
      <c r="F165" s="276" t="s">
        <v>206</v>
      </c>
      <c r="G165" s="277"/>
      <c r="H165" s="277"/>
      <c r="I165" s="277"/>
      <c r="J165" s="170"/>
      <c r="K165" s="172">
        <v>85.162999999999997</v>
      </c>
      <c r="L165" s="170"/>
      <c r="M165" s="170"/>
      <c r="N165" s="170"/>
      <c r="O165" s="170"/>
      <c r="P165" s="170"/>
      <c r="Q165" s="170"/>
      <c r="R165" s="173"/>
      <c r="T165" s="174"/>
      <c r="U165" s="170"/>
      <c r="V165" s="170"/>
      <c r="W165" s="170"/>
      <c r="X165" s="170"/>
      <c r="Y165" s="170"/>
      <c r="Z165" s="170"/>
      <c r="AA165" s="175"/>
      <c r="AT165" s="176" t="s">
        <v>158</v>
      </c>
      <c r="AU165" s="176" t="s">
        <v>103</v>
      </c>
      <c r="AV165" s="10" t="s">
        <v>103</v>
      </c>
      <c r="AW165" s="10" t="s">
        <v>33</v>
      </c>
      <c r="AX165" s="10" t="s">
        <v>77</v>
      </c>
      <c r="AY165" s="176" t="s">
        <v>150</v>
      </c>
    </row>
    <row r="166" spans="2:65" s="10" customFormat="1" ht="16.5" customHeight="1">
      <c r="B166" s="169"/>
      <c r="C166" s="170"/>
      <c r="D166" s="170"/>
      <c r="E166" s="171" t="s">
        <v>5</v>
      </c>
      <c r="F166" s="276" t="s">
        <v>207</v>
      </c>
      <c r="G166" s="277"/>
      <c r="H166" s="277"/>
      <c r="I166" s="277"/>
      <c r="J166" s="170"/>
      <c r="K166" s="172">
        <v>-9.1199999999999992</v>
      </c>
      <c r="L166" s="170"/>
      <c r="M166" s="170"/>
      <c r="N166" s="170"/>
      <c r="O166" s="170"/>
      <c r="P166" s="170"/>
      <c r="Q166" s="170"/>
      <c r="R166" s="173"/>
      <c r="T166" s="174"/>
      <c r="U166" s="170"/>
      <c r="V166" s="170"/>
      <c r="W166" s="170"/>
      <c r="X166" s="170"/>
      <c r="Y166" s="170"/>
      <c r="Z166" s="170"/>
      <c r="AA166" s="175"/>
      <c r="AT166" s="176" t="s">
        <v>158</v>
      </c>
      <c r="AU166" s="176" t="s">
        <v>103</v>
      </c>
      <c r="AV166" s="10" t="s">
        <v>103</v>
      </c>
      <c r="AW166" s="10" t="s">
        <v>33</v>
      </c>
      <c r="AX166" s="10" t="s">
        <v>77</v>
      </c>
      <c r="AY166" s="176" t="s">
        <v>150</v>
      </c>
    </row>
    <row r="167" spans="2:65" s="10" customFormat="1" ht="16.5" customHeight="1">
      <c r="B167" s="169"/>
      <c r="C167" s="170"/>
      <c r="D167" s="170"/>
      <c r="E167" s="171" t="s">
        <v>5</v>
      </c>
      <c r="F167" s="276" t="s">
        <v>208</v>
      </c>
      <c r="G167" s="277"/>
      <c r="H167" s="277"/>
      <c r="I167" s="277"/>
      <c r="J167" s="170"/>
      <c r="K167" s="172">
        <v>229.47</v>
      </c>
      <c r="L167" s="170"/>
      <c r="M167" s="170"/>
      <c r="N167" s="170"/>
      <c r="O167" s="170"/>
      <c r="P167" s="170"/>
      <c r="Q167" s="170"/>
      <c r="R167" s="173"/>
      <c r="T167" s="174"/>
      <c r="U167" s="170"/>
      <c r="V167" s="170"/>
      <c r="W167" s="170"/>
      <c r="X167" s="170"/>
      <c r="Y167" s="170"/>
      <c r="Z167" s="170"/>
      <c r="AA167" s="175"/>
      <c r="AT167" s="176" t="s">
        <v>158</v>
      </c>
      <c r="AU167" s="176" t="s">
        <v>103</v>
      </c>
      <c r="AV167" s="10" t="s">
        <v>103</v>
      </c>
      <c r="AW167" s="10" t="s">
        <v>33</v>
      </c>
      <c r="AX167" s="10" t="s">
        <v>77</v>
      </c>
      <c r="AY167" s="176" t="s">
        <v>150</v>
      </c>
    </row>
    <row r="168" spans="2:65" s="10" customFormat="1" ht="16.5" customHeight="1">
      <c r="B168" s="169"/>
      <c r="C168" s="170"/>
      <c r="D168" s="170"/>
      <c r="E168" s="171" t="s">
        <v>5</v>
      </c>
      <c r="F168" s="276" t="s">
        <v>209</v>
      </c>
      <c r="G168" s="277"/>
      <c r="H168" s="277"/>
      <c r="I168" s="277"/>
      <c r="J168" s="170"/>
      <c r="K168" s="172">
        <v>-25.45</v>
      </c>
      <c r="L168" s="170"/>
      <c r="M168" s="170"/>
      <c r="N168" s="170"/>
      <c r="O168" s="170"/>
      <c r="P168" s="170"/>
      <c r="Q168" s="170"/>
      <c r="R168" s="173"/>
      <c r="T168" s="174"/>
      <c r="U168" s="170"/>
      <c r="V168" s="170"/>
      <c r="W168" s="170"/>
      <c r="X168" s="170"/>
      <c r="Y168" s="170"/>
      <c r="Z168" s="170"/>
      <c r="AA168" s="175"/>
      <c r="AT168" s="176" t="s">
        <v>158</v>
      </c>
      <c r="AU168" s="176" t="s">
        <v>103</v>
      </c>
      <c r="AV168" s="10" t="s">
        <v>103</v>
      </c>
      <c r="AW168" s="10" t="s">
        <v>33</v>
      </c>
      <c r="AX168" s="10" t="s">
        <v>77</v>
      </c>
      <c r="AY168" s="176" t="s">
        <v>150</v>
      </c>
    </row>
    <row r="169" spans="2:65" s="10" customFormat="1" ht="16.5" customHeight="1">
      <c r="B169" s="169"/>
      <c r="C169" s="170"/>
      <c r="D169" s="170"/>
      <c r="E169" s="171" t="s">
        <v>5</v>
      </c>
      <c r="F169" s="276" t="s">
        <v>210</v>
      </c>
      <c r="G169" s="277"/>
      <c r="H169" s="277"/>
      <c r="I169" s="277"/>
      <c r="J169" s="170"/>
      <c r="K169" s="172">
        <v>153.85</v>
      </c>
      <c r="L169" s="170"/>
      <c r="M169" s="170"/>
      <c r="N169" s="170"/>
      <c r="O169" s="170"/>
      <c r="P169" s="170"/>
      <c r="Q169" s="170"/>
      <c r="R169" s="173"/>
      <c r="T169" s="174"/>
      <c r="U169" s="170"/>
      <c r="V169" s="170"/>
      <c r="W169" s="170"/>
      <c r="X169" s="170"/>
      <c r="Y169" s="170"/>
      <c r="Z169" s="170"/>
      <c r="AA169" s="175"/>
      <c r="AT169" s="176" t="s">
        <v>158</v>
      </c>
      <c r="AU169" s="176" t="s">
        <v>103</v>
      </c>
      <c r="AV169" s="10" t="s">
        <v>103</v>
      </c>
      <c r="AW169" s="10" t="s">
        <v>33</v>
      </c>
      <c r="AX169" s="10" t="s">
        <v>77</v>
      </c>
      <c r="AY169" s="176" t="s">
        <v>150</v>
      </c>
    </row>
    <row r="170" spans="2:65" s="10" customFormat="1" ht="16.5" customHeight="1">
      <c r="B170" s="169"/>
      <c r="C170" s="170"/>
      <c r="D170" s="170"/>
      <c r="E170" s="171" t="s">
        <v>5</v>
      </c>
      <c r="F170" s="276" t="s">
        <v>211</v>
      </c>
      <c r="G170" s="277"/>
      <c r="H170" s="277"/>
      <c r="I170" s="277"/>
      <c r="J170" s="170"/>
      <c r="K170" s="172">
        <v>-38.662999999999997</v>
      </c>
      <c r="L170" s="170"/>
      <c r="M170" s="170"/>
      <c r="N170" s="170"/>
      <c r="O170" s="170"/>
      <c r="P170" s="170"/>
      <c r="Q170" s="170"/>
      <c r="R170" s="173"/>
      <c r="T170" s="174"/>
      <c r="U170" s="170"/>
      <c r="V170" s="170"/>
      <c r="W170" s="170"/>
      <c r="X170" s="170"/>
      <c r="Y170" s="170"/>
      <c r="Z170" s="170"/>
      <c r="AA170" s="175"/>
      <c r="AT170" s="176" t="s">
        <v>158</v>
      </c>
      <c r="AU170" s="176" t="s">
        <v>103</v>
      </c>
      <c r="AV170" s="10" t="s">
        <v>103</v>
      </c>
      <c r="AW170" s="10" t="s">
        <v>33</v>
      </c>
      <c r="AX170" s="10" t="s">
        <v>77</v>
      </c>
      <c r="AY170" s="176" t="s">
        <v>150</v>
      </c>
    </row>
    <row r="171" spans="2:65" s="11" customFormat="1" ht="16.5" customHeight="1">
      <c r="B171" s="177"/>
      <c r="C171" s="178"/>
      <c r="D171" s="178"/>
      <c r="E171" s="179" t="s">
        <v>5</v>
      </c>
      <c r="F171" s="280" t="s">
        <v>162</v>
      </c>
      <c r="G171" s="281"/>
      <c r="H171" s="281"/>
      <c r="I171" s="281"/>
      <c r="J171" s="178"/>
      <c r="K171" s="180">
        <v>771.56200000000001</v>
      </c>
      <c r="L171" s="178"/>
      <c r="M171" s="178"/>
      <c r="N171" s="178"/>
      <c r="O171" s="178"/>
      <c r="P171" s="178"/>
      <c r="Q171" s="178"/>
      <c r="R171" s="181"/>
      <c r="T171" s="182"/>
      <c r="U171" s="178"/>
      <c r="V171" s="178"/>
      <c r="W171" s="178"/>
      <c r="X171" s="178"/>
      <c r="Y171" s="178"/>
      <c r="Z171" s="178"/>
      <c r="AA171" s="183"/>
      <c r="AT171" s="184" t="s">
        <v>158</v>
      </c>
      <c r="AU171" s="184" t="s">
        <v>103</v>
      </c>
      <c r="AV171" s="11" t="s">
        <v>155</v>
      </c>
      <c r="AW171" s="11" t="s">
        <v>33</v>
      </c>
      <c r="AX171" s="11" t="s">
        <v>85</v>
      </c>
      <c r="AY171" s="184" t="s">
        <v>150</v>
      </c>
    </row>
    <row r="172" spans="2:65" s="1" customFormat="1" ht="49.5" customHeight="1">
      <c r="B172" s="131"/>
      <c r="C172" s="160">
        <v>11</v>
      </c>
      <c r="D172" s="160" t="s">
        <v>151</v>
      </c>
      <c r="E172" s="161" t="s">
        <v>212</v>
      </c>
      <c r="F172" s="262" t="s">
        <v>403</v>
      </c>
      <c r="G172" s="262"/>
      <c r="H172" s="262"/>
      <c r="I172" s="262"/>
      <c r="J172" s="162" t="s">
        <v>154</v>
      </c>
      <c r="K172" s="163">
        <v>35.700000000000003</v>
      </c>
      <c r="L172" s="263">
        <v>0</v>
      </c>
      <c r="M172" s="263"/>
      <c r="N172" s="264">
        <f>ROUND(L172*K172,3)</f>
        <v>0</v>
      </c>
      <c r="O172" s="264"/>
      <c r="P172" s="264"/>
      <c r="Q172" s="264"/>
      <c r="R172" s="134"/>
      <c r="T172" s="165" t="s">
        <v>5</v>
      </c>
      <c r="U172" s="46" t="s">
        <v>44</v>
      </c>
      <c r="V172" s="38"/>
      <c r="W172" s="166">
        <f>V172*K172</f>
        <v>0</v>
      </c>
      <c r="X172" s="166">
        <v>3.0089999999999999E-2</v>
      </c>
      <c r="Y172" s="166">
        <f>X172*K172</f>
        <v>1.0742130000000001</v>
      </c>
      <c r="Z172" s="166">
        <v>0</v>
      </c>
      <c r="AA172" s="167">
        <f>Z172*K172</f>
        <v>0</v>
      </c>
      <c r="AR172" s="21" t="s">
        <v>155</v>
      </c>
      <c r="AT172" s="21" t="s">
        <v>151</v>
      </c>
      <c r="AU172" s="21" t="s">
        <v>103</v>
      </c>
      <c r="AY172" s="21" t="s">
        <v>150</v>
      </c>
      <c r="BE172" s="104">
        <f>IF(U172="základná",N172,0)</f>
        <v>0</v>
      </c>
      <c r="BF172" s="104">
        <f>IF(U172="znížená",N172,0)</f>
        <v>0</v>
      </c>
      <c r="BG172" s="104">
        <f>IF(U172="zákl. prenesená",N172,0)</f>
        <v>0</v>
      </c>
      <c r="BH172" s="104">
        <f>IF(U172="zníž. prenesená",N172,0)</f>
        <v>0</v>
      </c>
      <c r="BI172" s="104">
        <f>IF(U172="nulová",N172,0)</f>
        <v>0</v>
      </c>
      <c r="BJ172" s="21" t="s">
        <v>103</v>
      </c>
      <c r="BK172" s="168">
        <f>ROUND(L172*K172,3)</f>
        <v>0</v>
      </c>
      <c r="BL172" s="21" t="s">
        <v>155</v>
      </c>
      <c r="BM172" s="21" t="s">
        <v>213</v>
      </c>
    </row>
    <row r="173" spans="2:65" s="12" customFormat="1" ht="16.5" customHeight="1">
      <c r="B173" s="185"/>
      <c r="C173" s="186"/>
      <c r="D173" s="186"/>
      <c r="E173" s="187" t="s">
        <v>5</v>
      </c>
      <c r="F173" s="289" t="s">
        <v>214</v>
      </c>
      <c r="G173" s="290"/>
      <c r="H173" s="290"/>
      <c r="I173" s="290"/>
      <c r="J173" s="186"/>
      <c r="K173" s="187" t="s">
        <v>5</v>
      </c>
      <c r="L173" s="186"/>
      <c r="M173" s="186"/>
      <c r="N173" s="186"/>
      <c r="O173" s="186"/>
      <c r="P173" s="186"/>
      <c r="Q173" s="186"/>
      <c r="R173" s="188"/>
      <c r="T173" s="189"/>
      <c r="U173" s="186"/>
      <c r="V173" s="186"/>
      <c r="W173" s="186"/>
      <c r="X173" s="186"/>
      <c r="Y173" s="186"/>
      <c r="Z173" s="186"/>
      <c r="AA173" s="190"/>
      <c r="AT173" s="191" t="s">
        <v>158</v>
      </c>
      <c r="AU173" s="191" t="s">
        <v>103</v>
      </c>
      <c r="AV173" s="12" t="s">
        <v>85</v>
      </c>
      <c r="AW173" s="12" t="s">
        <v>33</v>
      </c>
      <c r="AX173" s="12" t="s">
        <v>77</v>
      </c>
      <c r="AY173" s="191" t="s">
        <v>150</v>
      </c>
    </row>
    <row r="174" spans="2:65" s="10" customFormat="1" ht="16.5" customHeight="1">
      <c r="B174" s="169"/>
      <c r="C174" s="170"/>
      <c r="D174" s="170"/>
      <c r="E174" s="171" t="s">
        <v>5</v>
      </c>
      <c r="F174" s="276" t="s">
        <v>215</v>
      </c>
      <c r="G174" s="277"/>
      <c r="H174" s="277"/>
      <c r="I174" s="277"/>
      <c r="J174" s="170"/>
      <c r="K174" s="172">
        <v>35.700000000000003</v>
      </c>
      <c r="L174" s="170"/>
      <c r="M174" s="170"/>
      <c r="N174" s="170"/>
      <c r="O174" s="170"/>
      <c r="P174" s="170"/>
      <c r="Q174" s="170"/>
      <c r="R174" s="173"/>
      <c r="T174" s="174"/>
      <c r="U174" s="170"/>
      <c r="V174" s="170"/>
      <c r="W174" s="170"/>
      <c r="X174" s="170"/>
      <c r="Y174" s="170"/>
      <c r="Z174" s="170"/>
      <c r="AA174" s="175"/>
      <c r="AT174" s="176" t="s">
        <v>158</v>
      </c>
      <c r="AU174" s="176" t="s">
        <v>103</v>
      </c>
      <c r="AV174" s="10" t="s">
        <v>103</v>
      </c>
      <c r="AW174" s="10" t="s">
        <v>33</v>
      </c>
      <c r="AX174" s="10" t="s">
        <v>85</v>
      </c>
      <c r="AY174" s="176" t="s">
        <v>150</v>
      </c>
    </row>
    <row r="175" spans="2:65" s="1" customFormat="1" ht="38.25" customHeight="1">
      <c r="B175" s="131"/>
      <c r="C175" s="160">
        <v>12</v>
      </c>
      <c r="D175" s="160" t="s">
        <v>151</v>
      </c>
      <c r="E175" s="161" t="s">
        <v>216</v>
      </c>
      <c r="F175" s="262" t="s">
        <v>404</v>
      </c>
      <c r="G175" s="262"/>
      <c r="H175" s="262"/>
      <c r="I175" s="262"/>
      <c r="J175" s="162" t="s">
        <v>154</v>
      </c>
      <c r="K175" s="163">
        <v>119.946</v>
      </c>
      <c r="L175" s="263">
        <v>0</v>
      </c>
      <c r="M175" s="263"/>
      <c r="N175" s="264">
        <f>ROUND(L175*K175,3)</f>
        <v>0</v>
      </c>
      <c r="O175" s="264"/>
      <c r="P175" s="264"/>
      <c r="Q175" s="264"/>
      <c r="R175" s="134"/>
      <c r="T175" s="165" t="s">
        <v>5</v>
      </c>
      <c r="U175" s="46" t="s">
        <v>44</v>
      </c>
      <c r="V175" s="38"/>
      <c r="W175" s="166">
        <f>V175*K175</f>
        <v>0</v>
      </c>
      <c r="X175" s="166">
        <v>1.316E-2</v>
      </c>
      <c r="Y175" s="166">
        <f>X175*K175</f>
        <v>1.5784893599999998</v>
      </c>
      <c r="Z175" s="166">
        <v>0</v>
      </c>
      <c r="AA175" s="167">
        <f>Z175*K175</f>
        <v>0</v>
      </c>
      <c r="AR175" s="21" t="s">
        <v>155</v>
      </c>
      <c r="AT175" s="21" t="s">
        <v>151</v>
      </c>
      <c r="AU175" s="21" t="s">
        <v>103</v>
      </c>
      <c r="AY175" s="21" t="s">
        <v>150</v>
      </c>
      <c r="BE175" s="104">
        <f>IF(U175="základná",N175,0)</f>
        <v>0</v>
      </c>
      <c r="BF175" s="104">
        <f>IF(U175="znížená",N175,0)</f>
        <v>0</v>
      </c>
      <c r="BG175" s="104">
        <f>IF(U175="zákl. prenesená",N175,0)</f>
        <v>0</v>
      </c>
      <c r="BH175" s="104">
        <f>IF(U175="zníž. prenesená",N175,0)</f>
        <v>0</v>
      </c>
      <c r="BI175" s="104">
        <f>IF(U175="nulová",N175,0)</f>
        <v>0</v>
      </c>
      <c r="BJ175" s="21" t="s">
        <v>103</v>
      </c>
      <c r="BK175" s="168">
        <f>ROUND(L175*K175,3)</f>
        <v>0</v>
      </c>
      <c r="BL175" s="21" t="s">
        <v>155</v>
      </c>
      <c r="BM175" s="21" t="s">
        <v>217</v>
      </c>
    </row>
    <row r="176" spans="2:65" s="12" customFormat="1" ht="16.5" customHeight="1">
      <c r="B176" s="185"/>
      <c r="C176" s="186"/>
      <c r="D176" s="186"/>
      <c r="E176" s="187" t="s">
        <v>5</v>
      </c>
      <c r="F176" s="289" t="s">
        <v>218</v>
      </c>
      <c r="G176" s="290"/>
      <c r="H176" s="290"/>
      <c r="I176" s="290"/>
      <c r="J176" s="186"/>
      <c r="K176" s="187" t="s">
        <v>5</v>
      </c>
      <c r="L176" s="186"/>
      <c r="M176" s="186"/>
      <c r="N176" s="186"/>
      <c r="O176" s="186"/>
      <c r="P176" s="186"/>
      <c r="Q176" s="186"/>
      <c r="R176" s="188"/>
      <c r="T176" s="189"/>
      <c r="U176" s="186"/>
      <c r="V176" s="186"/>
      <c r="W176" s="186"/>
      <c r="X176" s="186"/>
      <c r="Y176" s="186"/>
      <c r="Z176" s="186"/>
      <c r="AA176" s="190"/>
      <c r="AT176" s="191" t="s">
        <v>158</v>
      </c>
      <c r="AU176" s="191" t="s">
        <v>103</v>
      </c>
      <c r="AV176" s="12" t="s">
        <v>85</v>
      </c>
      <c r="AW176" s="12" t="s">
        <v>33</v>
      </c>
      <c r="AX176" s="12" t="s">
        <v>77</v>
      </c>
      <c r="AY176" s="191" t="s">
        <v>150</v>
      </c>
    </row>
    <row r="177" spans="2:65" s="10" customFormat="1" ht="38.25" customHeight="1">
      <c r="B177" s="169"/>
      <c r="C177" s="170"/>
      <c r="D177" s="170"/>
      <c r="E177" s="171" t="s">
        <v>5</v>
      </c>
      <c r="F177" s="276" t="s">
        <v>219</v>
      </c>
      <c r="G177" s="277"/>
      <c r="H177" s="277"/>
      <c r="I177" s="277"/>
      <c r="J177" s="170"/>
      <c r="K177" s="172">
        <v>48.173999999999999</v>
      </c>
      <c r="L177" s="170"/>
      <c r="M177" s="170"/>
      <c r="N177" s="170"/>
      <c r="O177" s="170"/>
      <c r="P177" s="170"/>
      <c r="Q177" s="170"/>
      <c r="R177" s="173"/>
      <c r="T177" s="174"/>
      <c r="U177" s="170"/>
      <c r="V177" s="170"/>
      <c r="W177" s="170"/>
      <c r="X177" s="170"/>
      <c r="Y177" s="170"/>
      <c r="Z177" s="170"/>
      <c r="AA177" s="175"/>
      <c r="AT177" s="176" t="s">
        <v>158</v>
      </c>
      <c r="AU177" s="176" t="s">
        <v>103</v>
      </c>
      <c r="AV177" s="10" t="s">
        <v>103</v>
      </c>
      <c r="AW177" s="10" t="s">
        <v>33</v>
      </c>
      <c r="AX177" s="10" t="s">
        <v>77</v>
      </c>
      <c r="AY177" s="176" t="s">
        <v>150</v>
      </c>
    </row>
    <row r="178" spans="2:65" s="10" customFormat="1" ht="25.5" customHeight="1">
      <c r="B178" s="169"/>
      <c r="C178" s="170"/>
      <c r="D178" s="170"/>
      <c r="E178" s="171" t="s">
        <v>5</v>
      </c>
      <c r="F178" s="276" t="s">
        <v>220</v>
      </c>
      <c r="G178" s="277"/>
      <c r="H178" s="277"/>
      <c r="I178" s="277"/>
      <c r="J178" s="170"/>
      <c r="K178" s="172">
        <v>71.772000000000006</v>
      </c>
      <c r="L178" s="170"/>
      <c r="M178" s="170"/>
      <c r="N178" s="170"/>
      <c r="O178" s="170"/>
      <c r="P178" s="170"/>
      <c r="Q178" s="170"/>
      <c r="R178" s="173"/>
      <c r="T178" s="174"/>
      <c r="U178" s="170"/>
      <c r="V178" s="170"/>
      <c r="W178" s="170"/>
      <c r="X178" s="170"/>
      <c r="Y178" s="170"/>
      <c r="Z178" s="170"/>
      <c r="AA178" s="175"/>
      <c r="AT178" s="176" t="s">
        <v>158</v>
      </c>
      <c r="AU178" s="176" t="s">
        <v>103</v>
      </c>
      <c r="AV178" s="10" t="s">
        <v>103</v>
      </c>
      <c r="AW178" s="10" t="s">
        <v>33</v>
      </c>
      <c r="AX178" s="10" t="s">
        <v>77</v>
      </c>
      <c r="AY178" s="176" t="s">
        <v>150</v>
      </c>
    </row>
    <row r="179" spans="2:65" s="11" customFormat="1" ht="16.5" customHeight="1">
      <c r="B179" s="177"/>
      <c r="C179" s="178"/>
      <c r="D179" s="178"/>
      <c r="E179" s="179" t="s">
        <v>5</v>
      </c>
      <c r="F179" s="280" t="s">
        <v>162</v>
      </c>
      <c r="G179" s="281"/>
      <c r="H179" s="281"/>
      <c r="I179" s="281"/>
      <c r="J179" s="178"/>
      <c r="K179" s="180">
        <v>119.946</v>
      </c>
      <c r="L179" s="178"/>
      <c r="M179" s="178"/>
      <c r="N179" s="178"/>
      <c r="O179" s="178"/>
      <c r="P179" s="178"/>
      <c r="Q179" s="178"/>
      <c r="R179" s="181"/>
      <c r="T179" s="182"/>
      <c r="U179" s="178"/>
      <c r="V179" s="178"/>
      <c r="W179" s="178"/>
      <c r="X179" s="178"/>
      <c r="Y179" s="178"/>
      <c r="Z179" s="178"/>
      <c r="AA179" s="183"/>
      <c r="AT179" s="184" t="s">
        <v>158</v>
      </c>
      <c r="AU179" s="184" t="s">
        <v>103</v>
      </c>
      <c r="AV179" s="11" t="s">
        <v>155</v>
      </c>
      <c r="AW179" s="11" t="s">
        <v>33</v>
      </c>
      <c r="AX179" s="11" t="s">
        <v>85</v>
      </c>
      <c r="AY179" s="184" t="s">
        <v>150</v>
      </c>
    </row>
    <row r="180" spans="2:65" s="9" customFormat="1" ht="29.85" customHeight="1">
      <c r="B180" s="149"/>
      <c r="C180" s="150"/>
      <c r="D180" s="159" t="s">
        <v>115</v>
      </c>
      <c r="E180" s="159"/>
      <c r="F180" s="159"/>
      <c r="G180" s="159"/>
      <c r="H180" s="159"/>
      <c r="I180" s="159"/>
      <c r="J180" s="159"/>
      <c r="K180" s="159"/>
      <c r="L180" s="159"/>
      <c r="M180" s="159"/>
      <c r="N180" s="270">
        <f>BK180</f>
        <v>0</v>
      </c>
      <c r="O180" s="274"/>
      <c r="P180" s="274"/>
      <c r="Q180" s="274"/>
      <c r="R180" s="152"/>
      <c r="T180" s="153"/>
      <c r="U180" s="150"/>
      <c r="V180" s="150"/>
      <c r="W180" s="154">
        <f>SUM(W181:W221)</f>
        <v>0</v>
      </c>
      <c r="X180" s="150"/>
      <c r="Y180" s="154">
        <f>SUM(Y181:Y221)</f>
        <v>40.126628799999992</v>
      </c>
      <c r="Z180" s="150"/>
      <c r="AA180" s="155">
        <f>SUM(AA181:AA221)</f>
        <v>0</v>
      </c>
      <c r="AR180" s="156" t="s">
        <v>85</v>
      </c>
      <c r="AT180" s="157" t="s">
        <v>76</v>
      </c>
      <c r="AU180" s="157" t="s">
        <v>85</v>
      </c>
      <c r="AY180" s="156" t="s">
        <v>150</v>
      </c>
      <c r="BK180" s="158">
        <f>SUM(BK181:BK221)</f>
        <v>0</v>
      </c>
    </row>
    <row r="181" spans="2:65" s="1" customFormat="1" ht="38.25" customHeight="1">
      <c r="B181" s="131"/>
      <c r="C181" s="160">
        <v>13</v>
      </c>
      <c r="D181" s="160" t="s">
        <v>151</v>
      </c>
      <c r="E181" s="161" t="s">
        <v>221</v>
      </c>
      <c r="F181" s="262" t="s">
        <v>222</v>
      </c>
      <c r="G181" s="262"/>
      <c r="H181" s="262"/>
      <c r="I181" s="262"/>
      <c r="J181" s="162" t="s">
        <v>198</v>
      </c>
      <c r="K181" s="163">
        <v>102</v>
      </c>
      <c r="L181" s="263">
        <v>0</v>
      </c>
      <c r="M181" s="263"/>
      <c r="N181" s="264">
        <f>ROUND(L181*K181,3)</f>
        <v>0</v>
      </c>
      <c r="O181" s="264"/>
      <c r="P181" s="264"/>
      <c r="Q181" s="264"/>
      <c r="R181" s="134"/>
      <c r="T181" s="165" t="s">
        <v>5</v>
      </c>
      <c r="U181" s="46" t="s">
        <v>44</v>
      </c>
      <c r="V181" s="38"/>
      <c r="W181" s="166">
        <f>V181*K181</f>
        <v>0</v>
      </c>
      <c r="X181" s="166">
        <v>4.0000000000000003E-5</v>
      </c>
      <c r="Y181" s="166">
        <f>X181*K181</f>
        <v>4.0800000000000003E-3</v>
      </c>
      <c r="Z181" s="166">
        <v>0</v>
      </c>
      <c r="AA181" s="167">
        <f>Z181*K181</f>
        <v>0</v>
      </c>
      <c r="AR181" s="21" t="s">
        <v>155</v>
      </c>
      <c r="AT181" s="21" t="s">
        <v>151</v>
      </c>
      <c r="AU181" s="21" t="s">
        <v>103</v>
      </c>
      <c r="AY181" s="21" t="s">
        <v>150</v>
      </c>
      <c r="BE181" s="104">
        <f>IF(U181="základná",N181,0)</f>
        <v>0</v>
      </c>
      <c r="BF181" s="104">
        <f>IF(U181="znížená",N181,0)</f>
        <v>0</v>
      </c>
      <c r="BG181" s="104">
        <f>IF(U181="zákl. prenesená",N181,0)</f>
        <v>0</v>
      </c>
      <c r="BH181" s="104">
        <f>IF(U181="zníž. prenesená",N181,0)</f>
        <v>0</v>
      </c>
      <c r="BI181" s="104">
        <f>IF(U181="nulová",N181,0)</f>
        <v>0</v>
      </c>
      <c r="BJ181" s="21" t="s">
        <v>103</v>
      </c>
      <c r="BK181" s="168">
        <f>ROUND(L181*K181,3)</f>
        <v>0</v>
      </c>
      <c r="BL181" s="21" t="s">
        <v>155</v>
      </c>
      <c r="BM181" s="21" t="s">
        <v>223</v>
      </c>
    </row>
    <row r="182" spans="2:65" s="10" customFormat="1" ht="16.5" customHeight="1">
      <c r="B182" s="169"/>
      <c r="C182" s="170"/>
      <c r="D182" s="170"/>
      <c r="E182" s="171" t="s">
        <v>5</v>
      </c>
      <c r="F182" s="291" t="s">
        <v>409</v>
      </c>
      <c r="G182" s="292"/>
      <c r="H182" s="292"/>
      <c r="I182" s="292"/>
      <c r="J182" s="170"/>
      <c r="K182" s="172">
        <v>102</v>
      </c>
      <c r="L182" s="170"/>
      <c r="M182" s="170"/>
      <c r="N182" s="170"/>
      <c r="O182" s="170"/>
      <c r="P182" s="170"/>
      <c r="Q182" s="170"/>
      <c r="R182" s="173"/>
      <c r="T182" s="174"/>
      <c r="U182" s="170"/>
      <c r="V182" s="170"/>
      <c r="W182" s="170"/>
      <c r="X182" s="170"/>
      <c r="Y182" s="170"/>
      <c r="Z182" s="170"/>
      <c r="AA182" s="175"/>
      <c r="AT182" s="176" t="s">
        <v>158</v>
      </c>
      <c r="AU182" s="176" t="s">
        <v>103</v>
      </c>
      <c r="AV182" s="10" t="s">
        <v>103</v>
      </c>
      <c r="AW182" s="10" t="s">
        <v>33</v>
      </c>
      <c r="AX182" s="10" t="s">
        <v>85</v>
      </c>
      <c r="AY182" s="176" t="s">
        <v>150</v>
      </c>
    </row>
    <row r="183" spans="2:65" s="1" customFormat="1" ht="25.5" customHeight="1">
      <c r="B183" s="131"/>
      <c r="C183" s="160">
        <v>14</v>
      </c>
      <c r="D183" s="160" t="s">
        <v>151</v>
      </c>
      <c r="E183" s="161" t="s">
        <v>224</v>
      </c>
      <c r="F183" s="262" t="s">
        <v>225</v>
      </c>
      <c r="G183" s="262"/>
      <c r="H183" s="262"/>
      <c r="I183" s="262"/>
      <c r="J183" s="162" t="s">
        <v>154</v>
      </c>
      <c r="K183" s="163">
        <v>1012.664</v>
      </c>
      <c r="L183" s="263">
        <v>0</v>
      </c>
      <c r="M183" s="263"/>
      <c r="N183" s="264">
        <f>ROUND(L183*K183,3)</f>
        <v>0</v>
      </c>
      <c r="O183" s="264"/>
      <c r="P183" s="264"/>
      <c r="Q183" s="264"/>
      <c r="R183" s="134"/>
      <c r="T183" s="165" t="s">
        <v>5</v>
      </c>
      <c r="U183" s="46" t="s">
        <v>44</v>
      </c>
      <c r="V183" s="38"/>
      <c r="W183" s="166">
        <f>V183*K183</f>
        <v>0</v>
      </c>
      <c r="X183" s="166">
        <v>0</v>
      </c>
      <c r="Y183" s="166">
        <f>X183*K183</f>
        <v>0</v>
      </c>
      <c r="Z183" s="166">
        <v>0</v>
      </c>
      <c r="AA183" s="167">
        <f>Z183*K183</f>
        <v>0</v>
      </c>
      <c r="AR183" s="21" t="s">
        <v>155</v>
      </c>
      <c r="AT183" s="21" t="s">
        <v>151</v>
      </c>
      <c r="AU183" s="21" t="s">
        <v>103</v>
      </c>
      <c r="AY183" s="21" t="s">
        <v>150</v>
      </c>
      <c r="BE183" s="104">
        <f>IF(U183="základná",N183,0)</f>
        <v>0</v>
      </c>
      <c r="BF183" s="104">
        <f>IF(U183="znížená",N183,0)</f>
        <v>0</v>
      </c>
      <c r="BG183" s="104">
        <f>IF(U183="zákl. prenesená",N183,0)</f>
        <v>0</v>
      </c>
      <c r="BH183" s="104">
        <f>IF(U183="zníž. prenesená",N183,0)</f>
        <v>0</v>
      </c>
      <c r="BI183" s="104">
        <f>IF(U183="nulová",N183,0)</f>
        <v>0</v>
      </c>
      <c r="BJ183" s="21" t="s">
        <v>103</v>
      </c>
      <c r="BK183" s="168">
        <f>ROUND(L183*K183,3)</f>
        <v>0</v>
      </c>
      <c r="BL183" s="21" t="s">
        <v>155</v>
      </c>
      <c r="BM183" s="21" t="s">
        <v>226</v>
      </c>
    </row>
    <row r="184" spans="2:65" s="1" customFormat="1" ht="38.25" customHeight="1">
      <c r="B184" s="131"/>
      <c r="C184" s="160">
        <v>15</v>
      </c>
      <c r="D184" s="160" t="s">
        <v>151</v>
      </c>
      <c r="E184" s="161" t="s">
        <v>227</v>
      </c>
      <c r="F184" s="262" t="s">
        <v>228</v>
      </c>
      <c r="G184" s="262"/>
      <c r="H184" s="262"/>
      <c r="I184" s="262"/>
      <c r="J184" s="162" t="s">
        <v>154</v>
      </c>
      <c r="K184" s="163">
        <v>895.5</v>
      </c>
      <c r="L184" s="263">
        <v>0</v>
      </c>
      <c r="M184" s="263"/>
      <c r="N184" s="264">
        <f>ROUND(L184*K184,3)</f>
        <v>0</v>
      </c>
      <c r="O184" s="264"/>
      <c r="P184" s="264"/>
      <c r="Q184" s="264"/>
      <c r="R184" s="134"/>
      <c r="T184" s="165" t="s">
        <v>5</v>
      </c>
      <c r="U184" s="46" t="s">
        <v>44</v>
      </c>
      <c r="V184" s="38"/>
      <c r="W184" s="166">
        <f>V184*K184</f>
        <v>0</v>
      </c>
      <c r="X184" s="166">
        <v>1.653E-2</v>
      </c>
      <c r="Y184" s="166">
        <f>X184*K184</f>
        <v>14.802614999999999</v>
      </c>
      <c r="Z184" s="166">
        <v>0</v>
      </c>
      <c r="AA184" s="167">
        <f>Z184*K184</f>
        <v>0</v>
      </c>
      <c r="AR184" s="21" t="s">
        <v>155</v>
      </c>
      <c r="AT184" s="21" t="s">
        <v>151</v>
      </c>
      <c r="AU184" s="21" t="s">
        <v>103</v>
      </c>
      <c r="AY184" s="21" t="s">
        <v>150</v>
      </c>
      <c r="BE184" s="104">
        <f>IF(U184="základná",N184,0)</f>
        <v>0</v>
      </c>
      <c r="BF184" s="104">
        <f>IF(U184="znížená",N184,0)</f>
        <v>0</v>
      </c>
      <c r="BG184" s="104">
        <f>IF(U184="zákl. prenesená",N184,0)</f>
        <v>0</v>
      </c>
      <c r="BH184" s="104">
        <f>IF(U184="zníž. prenesená",N184,0)</f>
        <v>0</v>
      </c>
      <c r="BI184" s="104">
        <f>IF(U184="nulová",N184,0)</f>
        <v>0</v>
      </c>
      <c r="BJ184" s="21" t="s">
        <v>103</v>
      </c>
      <c r="BK184" s="168">
        <f>ROUND(L184*K184,3)</f>
        <v>0</v>
      </c>
      <c r="BL184" s="21" t="s">
        <v>155</v>
      </c>
      <c r="BM184" s="21" t="s">
        <v>229</v>
      </c>
    </row>
    <row r="185" spans="2:65" s="10" customFormat="1" ht="16.5" customHeight="1">
      <c r="B185" s="169"/>
      <c r="C185" s="170"/>
      <c r="D185" s="170"/>
      <c r="E185" s="171" t="s">
        <v>5</v>
      </c>
      <c r="F185" s="291" t="s">
        <v>230</v>
      </c>
      <c r="G185" s="292"/>
      <c r="H185" s="292"/>
      <c r="I185" s="292"/>
      <c r="J185" s="170"/>
      <c r="K185" s="172">
        <v>895.5</v>
      </c>
      <c r="L185" s="170"/>
      <c r="M185" s="170"/>
      <c r="N185" s="170"/>
      <c r="O185" s="170"/>
      <c r="P185" s="170"/>
      <c r="Q185" s="170"/>
      <c r="R185" s="173"/>
      <c r="T185" s="174"/>
      <c r="U185" s="170"/>
      <c r="V185" s="170"/>
      <c r="W185" s="170"/>
      <c r="X185" s="170"/>
      <c r="Y185" s="170"/>
      <c r="Z185" s="170"/>
      <c r="AA185" s="175"/>
      <c r="AT185" s="176" t="s">
        <v>158</v>
      </c>
      <c r="AU185" s="176" t="s">
        <v>103</v>
      </c>
      <c r="AV185" s="10" t="s">
        <v>103</v>
      </c>
      <c r="AW185" s="10" t="s">
        <v>33</v>
      </c>
      <c r="AX185" s="10" t="s">
        <v>85</v>
      </c>
      <c r="AY185" s="176" t="s">
        <v>150</v>
      </c>
    </row>
    <row r="186" spans="2:65" s="1" customFormat="1" ht="38.25" customHeight="1">
      <c r="B186" s="131"/>
      <c r="C186" s="160">
        <v>16</v>
      </c>
      <c r="D186" s="160" t="s">
        <v>151</v>
      </c>
      <c r="E186" s="161" t="s">
        <v>231</v>
      </c>
      <c r="F186" s="262" t="s">
        <v>232</v>
      </c>
      <c r="G186" s="262"/>
      <c r="H186" s="262"/>
      <c r="I186" s="262"/>
      <c r="J186" s="162" t="s">
        <v>154</v>
      </c>
      <c r="K186" s="163">
        <v>895.5</v>
      </c>
      <c r="L186" s="263">
        <v>0</v>
      </c>
      <c r="M186" s="263"/>
      <c r="N186" s="264">
        <f>ROUND(L186*K186,3)</f>
        <v>0</v>
      </c>
      <c r="O186" s="264"/>
      <c r="P186" s="264"/>
      <c r="Q186" s="264"/>
      <c r="R186" s="134"/>
      <c r="T186" s="165" t="s">
        <v>5</v>
      </c>
      <c r="U186" s="46" t="s">
        <v>44</v>
      </c>
      <c r="V186" s="38"/>
      <c r="W186" s="166">
        <f>V186*K186</f>
        <v>0</v>
      </c>
      <c r="X186" s="166">
        <v>0</v>
      </c>
      <c r="Y186" s="166">
        <f>X186*K186</f>
        <v>0</v>
      </c>
      <c r="Z186" s="166">
        <v>0</v>
      </c>
      <c r="AA186" s="167">
        <f>Z186*K186</f>
        <v>0</v>
      </c>
      <c r="AR186" s="21" t="s">
        <v>155</v>
      </c>
      <c r="AT186" s="21" t="s">
        <v>151</v>
      </c>
      <c r="AU186" s="21" t="s">
        <v>103</v>
      </c>
      <c r="AY186" s="21" t="s">
        <v>150</v>
      </c>
      <c r="BE186" s="104">
        <f>IF(U186="základná",N186,0)</f>
        <v>0</v>
      </c>
      <c r="BF186" s="104">
        <f>IF(U186="znížená",N186,0)</f>
        <v>0</v>
      </c>
      <c r="BG186" s="104">
        <f>IF(U186="zákl. prenesená",N186,0)</f>
        <v>0</v>
      </c>
      <c r="BH186" s="104">
        <f>IF(U186="zníž. prenesená",N186,0)</f>
        <v>0</v>
      </c>
      <c r="BI186" s="104">
        <f>IF(U186="nulová",N186,0)</f>
        <v>0</v>
      </c>
      <c r="BJ186" s="21" t="s">
        <v>103</v>
      </c>
      <c r="BK186" s="168">
        <f>ROUND(L186*K186,3)</f>
        <v>0</v>
      </c>
      <c r="BL186" s="21" t="s">
        <v>155</v>
      </c>
      <c r="BM186" s="21" t="s">
        <v>233</v>
      </c>
    </row>
    <row r="187" spans="2:65" s="1" customFormat="1" ht="51" customHeight="1">
      <c r="B187" s="131"/>
      <c r="C187" s="160">
        <v>17</v>
      </c>
      <c r="D187" s="160" t="s">
        <v>151</v>
      </c>
      <c r="E187" s="161" t="s">
        <v>235</v>
      </c>
      <c r="F187" s="262" t="s">
        <v>236</v>
      </c>
      <c r="G187" s="262"/>
      <c r="H187" s="262"/>
      <c r="I187" s="262"/>
      <c r="J187" s="162" t="s">
        <v>154</v>
      </c>
      <c r="K187" s="163">
        <v>1791</v>
      </c>
      <c r="L187" s="263">
        <v>0</v>
      </c>
      <c r="M187" s="263"/>
      <c r="N187" s="264">
        <f>ROUND(L187*K187,3)</f>
        <v>0</v>
      </c>
      <c r="O187" s="264"/>
      <c r="P187" s="264"/>
      <c r="Q187" s="264"/>
      <c r="R187" s="134"/>
      <c r="T187" s="165" t="s">
        <v>5</v>
      </c>
      <c r="U187" s="46" t="s">
        <v>44</v>
      </c>
      <c r="V187" s="38"/>
      <c r="W187" s="166">
        <f>V187*K187</f>
        <v>0</v>
      </c>
      <c r="X187" s="166">
        <v>0</v>
      </c>
      <c r="Y187" s="166">
        <f>X187*K187</f>
        <v>0</v>
      </c>
      <c r="Z187" s="166">
        <v>0</v>
      </c>
      <c r="AA187" s="167">
        <f>Z187*K187</f>
        <v>0</v>
      </c>
      <c r="AR187" s="21" t="s">
        <v>155</v>
      </c>
      <c r="AT187" s="21" t="s">
        <v>151</v>
      </c>
      <c r="AU187" s="21" t="s">
        <v>103</v>
      </c>
      <c r="AY187" s="21" t="s">
        <v>150</v>
      </c>
      <c r="BE187" s="104">
        <f>IF(U187="základná",N187,0)</f>
        <v>0</v>
      </c>
      <c r="BF187" s="104">
        <f>IF(U187="znížená",N187,0)</f>
        <v>0</v>
      </c>
      <c r="BG187" s="104">
        <f>IF(U187="zákl. prenesená",N187,0)</f>
        <v>0</v>
      </c>
      <c r="BH187" s="104">
        <f>IF(U187="zníž. prenesená",N187,0)</f>
        <v>0</v>
      </c>
      <c r="BI187" s="104">
        <f>IF(U187="nulová",N187,0)</f>
        <v>0</v>
      </c>
      <c r="BJ187" s="21" t="s">
        <v>103</v>
      </c>
      <c r="BK187" s="168">
        <f>ROUND(L187*K187,3)</f>
        <v>0</v>
      </c>
      <c r="BL187" s="21" t="s">
        <v>155</v>
      </c>
      <c r="BM187" s="21" t="s">
        <v>237</v>
      </c>
    </row>
    <row r="188" spans="2:65" s="12" customFormat="1" ht="25.5" customHeight="1">
      <c r="B188" s="185"/>
      <c r="C188" s="186"/>
      <c r="D188" s="186"/>
      <c r="E188" s="187" t="s">
        <v>5</v>
      </c>
      <c r="F188" s="289" t="s">
        <v>238</v>
      </c>
      <c r="G188" s="290"/>
      <c r="H188" s="290"/>
      <c r="I188" s="290"/>
      <c r="J188" s="186"/>
      <c r="K188" s="187" t="s">
        <v>5</v>
      </c>
      <c r="L188" s="186"/>
      <c r="M188" s="186"/>
      <c r="N188" s="186"/>
      <c r="O188" s="186"/>
      <c r="P188" s="186"/>
      <c r="Q188" s="186"/>
      <c r="R188" s="188"/>
      <c r="T188" s="189"/>
      <c r="U188" s="186"/>
      <c r="V188" s="186"/>
      <c r="W188" s="186"/>
      <c r="X188" s="186"/>
      <c r="Y188" s="186"/>
      <c r="Z188" s="186"/>
      <c r="AA188" s="190"/>
      <c r="AT188" s="191" t="s">
        <v>158</v>
      </c>
      <c r="AU188" s="191" t="s">
        <v>103</v>
      </c>
      <c r="AV188" s="12" t="s">
        <v>85</v>
      </c>
      <c r="AW188" s="12" t="s">
        <v>33</v>
      </c>
      <c r="AX188" s="12" t="s">
        <v>77</v>
      </c>
      <c r="AY188" s="191" t="s">
        <v>150</v>
      </c>
    </row>
    <row r="189" spans="2:65" s="10" customFormat="1" ht="16.5" customHeight="1">
      <c r="B189" s="169"/>
      <c r="C189" s="170"/>
      <c r="D189" s="170"/>
      <c r="E189" s="171" t="s">
        <v>5</v>
      </c>
      <c r="F189" s="276" t="s">
        <v>239</v>
      </c>
      <c r="G189" s="277"/>
      <c r="H189" s="277"/>
      <c r="I189" s="277"/>
      <c r="J189" s="170"/>
      <c r="K189" s="172">
        <v>1791</v>
      </c>
      <c r="L189" s="170"/>
      <c r="M189" s="170"/>
      <c r="N189" s="170"/>
      <c r="O189" s="170"/>
      <c r="P189" s="170"/>
      <c r="Q189" s="170"/>
      <c r="R189" s="173"/>
      <c r="T189" s="174"/>
      <c r="U189" s="170"/>
      <c r="V189" s="170"/>
      <c r="W189" s="170"/>
      <c r="X189" s="170"/>
      <c r="Y189" s="170"/>
      <c r="Z189" s="170"/>
      <c r="AA189" s="175"/>
      <c r="AT189" s="176" t="s">
        <v>158</v>
      </c>
      <c r="AU189" s="176" t="s">
        <v>103</v>
      </c>
      <c r="AV189" s="10" t="s">
        <v>103</v>
      </c>
      <c r="AW189" s="10" t="s">
        <v>33</v>
      </c>
      <c r="AX189" s="10" t="s">
        <v>85</v>
      </c>
      <c r="AY189" s="176" t="s">
        <v>150</v>
      </c>
    </row>
    <row r="190" spans="2:65" s="1" customFormat="1" ht="25.5" customHeight="1">
      <c r="B190" s="131"/>
      <c r="C190" s="160">
        <v>18</v>
      </c>
      <c r="D190" s="160" t="s">
        <v>151</v>
      </c>
      <c r="E190" s="161" t="s">
        <v>240</v>
      </c>
      <c r="F190" s="262" t="s">
        <v>241</v>
      </c>
      <c r="G190" s="262"/>
      <c r="H190" s="262"/>
      <c r="I190" s="262"/>
      <c r="J190" s="162" t="s">
        <v>154</v>
      </c>
      <c r="K190" s="163">
        <v>477</v>
      </c>
      <c r="L190" s="263">
        <v>0</v>
      </c>
      <c r="M190" s="263"/>
      <c r="N190" s="264">
        <f>ROUND(L190*K190,3)</f>
        <v>0</v>
      </c>
      <c r="O190" s="264"/>
      <c r="P190" s="264"/>
      <c r="Q190" s="264"/>
      <c r="R190" s="134"/>
      <c r="T190" s="165" t="s">
        <v>5</v>
      </c>
      <c r="U190" s="46" t="s">
        <v>44</v>
      </c>
      <c r="V190" s="38"/>
      <c r="W190" s="166">
        <f>V190*K190</f>
        <v>0</v>
      </c>
      <c r="X190" s="166">
        <v>5.1380000000000002E-2</v>
      </c>
      <c r="Y190" s="166">
        <f>X190*K190</f>
        <v>24.50826</v>
      </c>
      <c r="Z190" s="166">
        <v>0</v>
      </c>
      <c r="AA190" s="167">
        <f>Z190*K190</f>
        <v>0</v>
      </c>
      <c r="AR190" s="21" t="s">
        <v>155</v>
      </c>
      <c r="AT190" s="21" t="s">
        <v>151</v>
      </c>
      <c r="AU190" s="21" t="s">
        <v>103</v>
      </c>
      <c r="AY190" s="21" t="s">
        <v>150</v>
      </c>
      <c r="BE190" s="104">
        <f>IF(U190="základná",N190,0)</f>
        <v>0</v>
      </c>
      <c r="BF190" s="104">
        <f>IF(U190="znížená",N190,0)</f>
        <v>0</v>
      </c>
      <c r="BG190" s="104">
        <f>IF(U190="zákl. prenesená",N190,0)</f>
        <v>0</v>
      </c>
      <c r="BH190" s="104">
        <f>IF(U190="zníž. prenesená",N190,0)</f>
        <v>0</v>
      </c>
      <c r="BI190" s="104">
        <f>IF(U190="nulová",N190,0)</f>
        <v>0</v>
      </c>
      <c r="BJ190" s="21" t="s">
        <v>103</v>
      </c>
      <c r="BK190" s="168">
        <f>ROUND(L190*K190,3)</f>
        <v>0</v>
      </c>
      <c r="BL190" s="21" t="s">
        <v>155</v>
      </c>
      <c r="BM190" s="21" t="s">
        <v>242</v>
      </c>
    </row>
    <row r="191" spans="2:65" s="10" customFormat="1" ht="16.5" customHeight="1">
      <c r="B191" s="169"/>
      <c r="C191" s="170"/>
      <c r="D191" s="170"/>
      <c r="E191" s="171" t="s">
        <v>5</v>
      </c>
      <c r="F191" s="291" t="s">
        <v>101</v>
      </c>
      <c r="G191" s="292"/>
      <c r="H191" s="292"/>
      <c r="I191" s="292"/>
      <c r="J191" s="170"/>
      <c r="K191" s="172">
        <v>477</v>
      </c>
      <c r="L191" s="170"/>
      <c r="M191" s="170"/>
      <c r="N191" s="170"/>
      <c r="O191" s="170"/>
      <c r="P191" s="170"/>
      <c r="Q191" s="170"/>
      <c r="R191" s="173"/>
      <c r="T191" s="174"/>
      <c r="U191" s="170"/>
      <c r="V191" s="170"/>
      <c r="W191" s="170"/>
      <c r="X191" s="170"/>
      <c r="Y191" s="170"/>
      <c r="Z191" s="170"/>
      <c r="AA191" s="175"/>
      <c r="AT191" s="176" t="s">
        <v>158</v>
      </c>
      <c r="AU191" s="176" t="s">
        <v>103</v>
      </c>
      <c r="AV191" s="10" t="s">
        <v>103</v>
      </c>
      <c r="AW191" s="10" t="s">
        <v>33</v>
      </c>
      <c r="AX191" s="10" t="s">
        <v>85</v>
      </c>
      <c r="AY191" s="176" t="s">
        <v>150</v>
      </c>
    </row>
    <row r="192" spans="2:65" s="1" customFormat="1" ht="16.5" customHeight="1">
      <c r="B192" s="131"/>
      <c r="C192" s="160">
        <v>19</v>
      </c>
      <c r="D192" s="160" t="s">
        <v>151</v>
      </c>
      <c r="E192" s="161" t="s">
        <v>243</v>
      </c>
      <c r="F192" s="262" t="s">
        <v>244</v>
      </c>
      <c r="G192" s="262"/>
      <c r="H192" s="262"/>
      <c r="I192" s="262"/>
      <c r="J192" s="162" t="s">
        <v>154</v>
      </c>
      <c r="K192" s="163">
        <v>895.5</v>
      </c>
      <c r="L192" s="263">
        <v>0</v>
      </c>
      <c r="M192" s="263"/>
      <c r="N192" s="264">
        <f>ROUND(L192*K192,3)</f>
        <v>0</v>
      </c>
      <c r="O192" s="264"/>
      <c r="P192" s="264"/>
      <c r="Q192" s="264"/>
      <c r="R192" s="134"/>
      <c r="T192" s="165" t="s">
        <v>5</v>
      </c>
      <c r="U192" s="46" t="s">
        <v>44</v>
      </c>
      <c r="V192" s="38"/>
      <c r="W192" s="166">
        <f>V192*K192</f>
        <v>0</v>
      </c>
      <c r="X192" s="166">
        <v>5.0000000000000002E-5</v>
      </c>
      <c r="Y192" s="166">
        <f>X192*K192</f>
        <v>4.4775000000000002E-2</v>
      </c>
      <c r="Z192" s="166">
        <v>0</v>
      </c>
      <c r="AA192" s="167">
        <f>Z192*K192</f>
        <v>0</v>
      </c>
      <c r="AR192" s="21" t="s">
        <v>155</v>
      </c>
      <c r="AT192" s="21" t="s">
        <v>151</v>
      </c>
      <c r="AU192" s="21" t="s">
        <v>103</v>
      </c>
      <c r="AY192" s="21" t="s">
        <v>150</v>
      </c>
      <c r="BE192" s="104">
        <f>IF(U192="základná",N192,0)</f>
        <v>0</v>
      </c>
      <c r="BF192" s="104">
        <f>IF(U192="znížená",N192,0)</f>
        <v>0</v>
      </c>
      <c r="BG192" s="104">
        <f>IF(U192="zákl. prenesená",N192,0)</f>
        <v>0</v>
      </c>
      <c r="BH192" s="104">
        <f>IF(U192="zníž. prenesená",N192,0)</f>
        <v>0</v>
      </c>
      <c r="BI192" s="104">
        <f>IF(U192="nulová",N192,0)</f>
        <v>0</v>
      </c>
      <c r="BJ192" s="21" t="s">
        <v>103</v>
      </c>
      <c r="BK192" s="168">
        <f>ROUND(L192*K192,3)</f>
        <v>0</v>
      </c>
      <c r="BL192" s="21" t="s">
        <v>155</v>
      </c>
      <c r="BM192" s="21" t="s">
        <v>245</v>
      </c>
    </row>
    <row r="193" spans="2:65" s="1" customFormat="1" ht="16.5" customHeight="1">
      <c r="B193" s="131"/>
      <c r="C193" s="160">
        <v>20</v>
      </c>
      <c r="D193" s="160" t="s">
        <v>151</v>
      </c>
      <c r="E193" s="161" t="s">
        <v>246</v>
      </c>
      <c r="F193" s="262" t="s">
        <v>247</v>
      </c>
      <c r="G193" s="262"/>
      <c r="H193" s="262"/>
      <c r="I193" s="262"/>
      <c r="J193" s="162" t="s">
        <v>154</v>
      </c>
      <c r="K193" s="163">
        <v>895.5</v>
      </c>
      <c r="L193" s="263">
        <v>0</v>
      </c>
      <c r="M193" s="263"/>
      <c r="N193" s="264">
        <f>ROUND(L193*K193,3)</f>
        <v>0</v>
      </c>
      <c r="O193" s="264"/>
      <c r="P193" s="264"/>
      <c r="Q193" s="264"/>
      <c r="R193" s="134"/>
      <c r="T193" s="165" t="s">
        <v>5</v>
      </c>
      <c r="U193" s="46" t="s">
        <v>44</v>
      </c>
      <c r="V193" s="38"/>
      <c r="W193" s="166">
        <f>V193*K193</f>
        <v>0</v>
      </c>
      <c r="X193" s="166">
        <v>0</v>
      </c>
      <c r="Y193" s="166">
        <f>X193*K193</f>
        <v>0</v>
      </c>
      <c r="Z193" s="166">
        <v>0</v>
      </c>
      <c r="AA193" s="167">
        <f>Z193*K193</f>
        <v>0</v>
      </c>
      <c r="AR193" s="21" t="s">
        <v>155</v>
      </c>
      <c r="AT193" s="21" t="s">
        <v>151</v>
      </c>
      <c r="AU193" s="21" t="s">
        <v>103</v>
      </c>
      <c r="AY193" s="21" t="s">
        <v>150</v>
      </c>
      <c r="BE193" s="104">
        <f>IF(U193="základná",N193,0)</f>
        <v>0</v>
      </c>
      <c r="BF193" s="104">
        <f>IF(U193="znížená",N193,0)</f>
        <v>0</v>
      </c>
      <c r="BG193" s="104">
        <f>IF(U193="zákl. prenesená",N193,0)</f>
        <v>0</v>
      </c>
      <c r="BH193" s="104">
        <f>IF(U193="zníž. prenesená",N193,0)</f>
        <v>0</v>
      </c>
      <c r="BI193" s="104">
        <f>IF(U193="nulová",N193,0)</f>
        <v>0</v>
      </c>
      <c r="BJ193" s="21" t="s">
        <v>103</v>
      </c>
      <c r="BK193" s="168">
        <f>ROUND(L193*K193,3)</f>
        <v>0</v>
      </c>
      <c r="BL193" s="21" t="s">
        <v>155</v>
      </c>
      <c r="BM193" s="21" t="s">
        <v>248</v>
      </c>
    </row>
    <row r="194" spans="2:65" s="1" customFormat="1" ht="25.5" customHeight="1">
      <c r="B194" s="131"/>
      <c r="C194" s="160">
        <v>21</v>
      </c>
      <c r="D194" s="160" t="s">
        <v>151</v>
      </c>
      <c r="E194" s="161" t="s">
        <v>249</v>
      </c>
      <c r="F194" s="262" t="s">
        <v>250</v>
      </c>
      <c r="G194" s="262"/>
      <c r="H194" s="262"/>
      <c r="I194" s="262"/>
      <c r="J194" s="162" t="s">
        <v>198</v>
      </c>
      <c r="K194" s="163">
        <v>154</v>
      </c>
      <c r="L194" s="263">
        <v>0</v>
      </c>
      <c r="M194" s="263"/>
      <c r="N194" s="264">
        <f>ROUND(L194*K194,3)</f>
        <v>0</v>
      </c>
      <c r="O194" s="264"/>
      <c r="P194" s="264"/>
      <c r="Q194" s="264"/>
      <c r="R194" s="134"/>
      <c r="T194" s="165" t="s">
        <v>5</v>
      </c>
      <c r="U194" s="46" t="s">
        <v>44</v>
      </c>
      <c r="V194" s="38"/>
      <c r="W194" s="166">
        <f>V194*K194</f>
        <v>0</v>
      </c>
      <c r="X194" s="166">
        <v>4.0000000000000002E-4</v>
      </c>
      <c r="Y194" s="166">
        <f>X194*K194</f>
        <v>6.1600000000000002E-2</v>
      </c>
      <c r="Z194" s="166">
        <v>0</v>
      </c>
      <c r="AA194" s="167">
        <f>Z194*K194</f>
        <v>0</v>
      </c>
      <c r="AR194" s="21" t="s">
        <v>155</v>
      </c>
      <c r="AT194" s="21" t="s">
        <v>151</v>
      </c>
      <c r="AU194" s="21" t="s">
        <v>103</v>
      </c>
      <c r="AY194" s="21" t="s">
        <v>150</v>
      </c>
      <c r="BE194" s="104">
        <f>IF(U194="základná",N194,0)</f>
        <v>0</v>
      </c>
      <c r="BF194" s="104">
        <f>IF(U194="znížená",N194,0)</f>
        <v>0</v>
      </c>
      <c r="BG194" s="104">
        <f>IF(U194="zákl. prenesená",N194,0)</f>
        <v>0</v>
      </c>
      <c r="BH194" s="104">
        <f>IF(U194="zníž. prenesená",N194,0)</f>
        <v>0</v>
      </c>
      <c r="BI194" s="104">
        <f>IF(U194="nulová",N194,0)</f>
        <v>0</v>
      </c>
      <c r="BJ194" s="21" t="s">
        <v>103</v>
      </c>
      <c r="BK194" s="168">
        <f>ROUND(L194*K194,3)</f>
        <v>0</v>
      </c>
      <c r="BL194" s="21" t="s">
        <v>155</v>
      </c>
      <c r="BM194" s="21" t="s">
        <v>251</v>
      </c>
    </row>
    <row r="195" spans="2:65" s="10" customFormat="1" ht="16.5" customHeight="1">
      <c r="B195" s="169"/>
      <c r="C195" s="170"/>
      <c r="D195" s="170"/>
      <c r="E195" s="171" t="s">
        <v>5</v>
      </c>
      <c r="F195" s="291" t="s">
        <v>252</v>
      </c>
      <c r="G195" s="292"/>
      <c r="H195" s="292"/>
      <c r="I195" s="292"/>
      <c r="J195" s="170"/>
      <c r="K195" s="172">
        <v>154</v>
      </c>
      <c r="L195" s="170"/>
      <c r="M195" s="170"/>
      <c r="N195" s="170"/>
      <c r="O195" s="170"/>
      <c r="P195" s="170"/>
      <c r="Q195" s="170"/>
      <c r="R195" s="173"/>
      <c r="T195" s="174"/>
      <c r="U195" s="170"/>
      <c r="V195" s="170"/>
      <c r="W195" s="170"/>
      <c r="X195" s="170"/>
      <c r="Y195" s="170"/>
      <c r="Z195" s="170"/>
      <c r="AA195" s="175"/>
      <c r="AT195" s="176" t="s">
        <v>158</v>
      </c>
      <c r="AU195" s="176" t="s">
        <v>103</v>
      </c>
      <c r="AV195" s="10" t="s">
        <v>103</v>
      </c>
      <c r="AW195" s="10" t="s">
        <v>33</v>
      </c>
      <c r="AX195" s="10" t="s">
        <v>85</v>
      </c>
      <c r="AY195" s="176" t="s">
        <v>150</v>
      </c>
    </row>
    <row r="196" spans="2:65" s="1" customFormat="1" ht="16.5" customHeight="1">
      <c r="B196" s="131"/>
      <c r="C196" s="160">
        <v>22</v>
      </c>
      <c r="D196" s="160" t="s">
        <v>151</v>
      </c>
      <c r="E196" s="161" t="s">
        <v>253</v>
      </c>
      <c r="F196" s="262" t="s">
        <v>254</v>
      </c>
      <c r="G196" s="262"/>
      <c r="H196" s="262"/>
      <c r="I196" s="262"/>
      <c r="J196" s="162" t="s">
        <v>198</v>
      </c>
      <c r="K196" s="163">
        <v>202.6</v>
      </c>
      <c r="L196" s="263">
        <v>0</v>
      </c>
      <c r="M196" s="263"/>
      <c r="N196" s="264">
        <f>ROUND(L196*K196,3)</f>
        <v>0</v>
      </c>
      <c r="O196" s="264"/>
      <c r="P196" s="264"/>
      <c r="Q196" s="264"/>
      <c r="R196" s="134"/>
      <c r="T196" s="165" t="s">
        <v>5</v>
      </c>
      <c r="U196" s="46" t="s">
        <v>44</v>
      </c>
      <c r="V196" s="38"/>
      <c r="W196" s="166">
        <f>V196*K196</f>
        <v>0</v>
      </c>
      <c r="X196" s="166">
        <v>5.0000000000000002E-5</v>
      </c>
      <c r="Y196" s="166">
        <f>X196*K196</f>
        <v>1.013E-2</v>
      </c>
      <c r="Z196" s="166">
        <v>0</v>
      </c>
      <c r="AA196" s="167">
        <f>Z196*K196</f>
        <v>0</v>
      </c>
      <c r="AR196" s="21" t="s">
        <v>155</v>
      </c>
      <c r="AT196" s="21" t="s">
        <v>151</v>
      </c>
      <c r="AU196" s="21" t="s">
        <v>103</v>
      </c>
      <c r="AY196" s="21" t="s">
        <v>150</v>
      </c>
      <c r="BE196" s="104">
        <f>IF(U196="základná",N196,0)</f>
        <v>0</v>
      </c>
      <c r="BF196" s="104">
        <f>IF(U196="znížená",N196,0)</f>
        <v>0</v>
      </c>
      <c r="BG196" s="104">
        <f>IF(U196="zákl. prenesená",N196,0)</f>
        <v>0</v>
      </c>
      <c r="BH196" s="104">
        <f>IF(U196="zníž. prenesená",N196,0)</f>
        <v>0</v>
      </c>
      <c r="BI196" s="104">
        <f>IF(U196="nulová",N196,0)</f>
        <v>0</v>
      </c>
      <c r="BJ196" s="21" t="s">
        <v>103</v>
      </c>
      <c r="BK196" s="168">
        <f>ROUND(L196*K196,3)</f>
        <v>0</v>
      </c>
      <c r="BL196" s="21" t="s">
        <v>155</v>
      </c>
      <c r="BM196" s="21" t="s">
        <v>255</v>
      </c>
    </row>
    <row r="197" spans="2:65" s="12" customFormat="1" ht="16.5" customHeight="1">
      <c r="B197" s="185"/>
      <c r="C197" s="186"/>
      <c r="D197" s="186"/>
      <c r="E197" s="187" t="s">
        <v>5</v>
      </c>
      <c r="F197" s="289" t="s">
        <v>256</v>
      </c>
      <c r="G197" s="290"/>
      <c r="H197" s="290"/>
      <c r="I197" s="290"/>
      <c r="J197" s="186"/>
      <c r="K197" s="187" t="s">
        <v>5</v>
      </c>
      <c r="L197" s="186"/>
      <c r="M197" s="186"/>
      <c r="N197" s="186"/>
      <c r="O197" s="186"/>
      <c r="P197" s="186"/>
      <c r="Q197" s="186"/>
      <c r="R197" s="188"/>
      <c r="T197" s="189"/>
      <c r="U197" s="186"/>
      <c r="V197" s="186"/>
      <c r="W197" s="186"/>
      <c r="X197" s="186"/>
      <c r="Y197" s="186"/>
      <c r="Z197" s="186"/>
      <c r="AA197" s="190"/>
      <c r="AT197" s="191" t="s">
        <v>158</v>
      </c>
      <c r="AU197" s="191" t="s">
        <v>103</v>
      </c>
      <c r="AV197" s="12" t="s">
        <v>85</v>
      </c>
      <c r="AW197" s="12" t="s">
        <v>33</v>
      </c>
      <c r="AX197" s="12" t="s">
        <v>77</v>
      </c>
      <c r="AY197" s="191" t="s">
        <v>150</v>
      </c>
    </row>
    <row r="198" spans="2:65" s="10" customFormat="1" ht="16.5" customHeight="1">
      <c r="B198" s="169"/>
      <c r="C198" s="170"/>
      <c r="D198" s="170"/>
      <c r="E198" s="171" t="s">
        <v>5</v>
      </c>
      <c r="F198" s="276" t="s">
        <v>257</v>
      </c>
      <c r="G198" s="277"/>
      <c r="H198" s="277"/>
      <c r="I198" s="277"/>
      <c r="J198" s="170"/>
      <c r="K198" s="172">
        <v>92.6</v>
      </c>
      <c r="L198" s="170"/>
      <c r="M198" s="170"/>
      <c r="N198" s="170"/>
      <c r="O198" s="170"/>
      <c r="P198" s="170"/>
      <c r="Q198" s="170"/>
      <c r="R198" s="173"/>
      <c r="T198" s="174"/>
      <c r="U198" s="170"/>
      <c r="V198" s="170"/>
      <c r="W198" s="170"/>
      <c r="X198" s="170"/>
      <c r="Y198" s="170"/>
      <c r="Z198" s="170"/>
      <c r="AA198" s="175"/>
      <c r="AT198" s="176" t="s">
        <v>158</v>
      </c>
      <c r="AU198" s="176" t="s">
        <v>103</v>
      </c>
      <c r="AV198" s="10" t="s">
        <v>103</v>
      </c>
      <c r="AW198" s="10" t="s">
        <v>33</v>
      </c>
      <c r="AX198" s="10" t="s">
        <v>77</v>
      </c>
      <c r="AY198" s="176" t="s">
        <v>150</v>
      </c>
    </row>
    <row r="199" spans="2:65" s="12" customFormat="1" ht="16.5" customHeight="1">
      <c r="B199" s="185"/>
      <c r="C199" s="186"/>
      <c r="D199" s="186"/>
      <c r="E199" s="187" t="s">
        <v>5</v>
      </c>
      <c r="F199" s="278" t="s">
        <v>258</v>
      </c>
      <c r="G199" s="279"/>
      <c r="H199" s="279"/>
      <c r="I199" s="279"/>
      <c r="J199" s="186"/>
      <c r="K199" s="187" t="s">
        <v>5</v>
      </c>
      <c r="L199" s="186"/>
      <c r="M199" s="186"/>
      <c r="N199" s="186"/>
      <c r="O199" s="186"/>
      <c r="P199" s="186"/>
      <c r="Q199" s="186"/>
      <c r="R199" s="188"/>
      <c r="T199" s="189"/>
      <c r="U199" s="186"/>
      <c r="V199" s="186"/>
      <c r="W199" s="186"/>
      <c r="X199" s="186"/>
      <c r="Y199" s="186"/>
      <c r="Z199" s="186"/>
      <c r="AA199" s="190"/>
      <c r="AT199" s="191" t="s">
        <v>158</v>
      </c>
      <c r="AU199" s="191" t="s">
        <v>103</v>
      </c>
      <c r="AV199" s="12" t="s">
        <v>85</v>
      </c>
      <c r="AW199" s="12" t="s">
        <v>33</v>
      </c>
      <c r="AX199" s="12" t="s">
        <v>77</v>
      </c>
      <c r="AY199" s="191" t="s">
        <v>150</v>
      </c>
    </row>
    <row r="200" spans="2:65" s="10" customFormat="1" ht="16.5" customHeight="1">
      <c r="B200" s="169"/>
      <c r="C200" s="170"/>
      <c r="D200" s="170"/>
      <c r="E200" s="171" t="s">
        <v>5</v>
      </c>
      <c r="F200" s="276" t="s">
        <v>259</v>
      </c>
      <c r="G200" s="277"/>
      <c r="H200" s="277"/>
      <c r="I200" s="277"/>
      <c r="J200" s="170"/>
      <c r="K200" s="172">
        <v>110</v>
      </c>
      <c r="L200" s="170"/>
      <c r="M200" s="170"/>
      <c r="N200" s="170"/>
      <c r="O200" s="170"/>
      <c r="P200" s="170"/>
      <c r="Q200" s="170"/>
      <c r="R200" s="173"/>
      <c r="T200" s="174"/>
      <c r="U200" s="170"/>
      <c r="V200" s="170"/>
      <c r="W200" s="170"/>
      <c r="X200" s="170"/>
      <c r="Y200" s="170"/>
      <c r="Z200" s="170"/>
      <c r="AA200" s="175"/>
      <c r="AT200" s="176" t="s">
        <v>158</v>
      </c>
      <c r="AU200" s="176" t="s">
        <v>103</v>
      </c>
      <c r="AV200" s="10" t="s">
        <v>103</v>
      </c>
      <c r="AW200" s="10" t="s">
        <v>33</v>
      </c>
      <c r="AX200" s="10" t="s">
        <v>77</v>
      </c>
      <c r="AY200" s="176" t="s">
        <v>150</v>
      </c>
    </row>
    <row r="201" spans="2:65" s="11" customFormat="1" ht="16.5" customHeight="1">
      <c r="B201" s="177"/>
      <c r="C201" s="178"/>
      <c r="D201" s="178"/>
      <c r="E201" s="179" t="s">
        <v>5</v>
      </c>
      <c r="F201" s="280" t="s">
        <v>162</v>
      </c>
      <c r="G201" s="281"/>
      <c r="H201" s="281"/>
      <c r="I201" s="281"/>
      <c r="J201" s="178"/>
      <c r="K201" s="180">
        <v>202.6</v>
      </c>
      <c r="L201" s="178"/>
      <c r="M201" s="178"/>
      <c r="N201" s="178"/>
      <c r="O201" s="178"/>
      <c r="P201" s="178"/>
      <c r="Q201" s="178"/>
      <c r="R201" s="181"/>
      <c r="T201" s="182"/>
      <c r="U201" s="178"/>
      <c r="V201" s="178"/>
      <c r="W201" s="178"/>
      <c r="X201" s="178"/>
      <c r="Y201" s="178"/>
      <c r="Z201" s="178"/>
      <c r="AA201" s="183"/>
      <c r="AT201" s="184" t="s">
        <v>158</v>
      </c>
      <c r="AU201" s="184" t="s">
        <v>103</v>
      </c>
      <c r="AV201" s="11" t="s">
        <v>155</v>
      </c>
      <c r="AW201" s="11" t="s">
        <v>33</v>
      </c>
      <c r="AX201" s="11" t="s">
        <v>85</v>
      </c>
      <c r="AY201" s="184" t="s">
        <v>150</v>
      </c>
    </row>
    <row r="202" spans="2:65" s="1" customFormat="1" ht="16.5" customHeight="1">
      <c r="B202" s="131"/>
      <c r="C202" s="160">
        <v>23</v>
      </c>
      <c r="D202" s="160" t="s">
        <v>151</v>
      </c>
      <c r="E202" s="161" t="s">
        <v>260</v>
      </c>
      <c r="F202" s="262" t="s">
        <v>261</v>
      </c>
      <c r="G202" s="262"/>
      <c r="H202" s="262"/>
      <c r="I202" s="262"/>
      <c r="J202" s="162" t="s">
        <v>198</v>
      </c>
      <c r="K202" s="163">
        <v>399.82</v>
      </c>
      <c r="L202" s="263">
        <v>0</v>
      </c>
      <c r="M202" s="263"/>
      <c r="N202" s="264">
        <f>ROUND(L202*K202,3)</f>
        <v>0</v>
      </c>
      <c r="O202" s="264"/>
      <c r="P202" s="264"/>
      <c r="Q202" s="264"/>
      <c r="R202" s="134"/>
      <c r="T202" s="165" t="s">
        <v>5</v>
      </c>
      <c r="U202" s="46" t="s">
        <v>44</v>
      </c>
      <c r="V202" s="38"/>
      <c r="W202" s="166">
        <f>V202*K202</f>
        <v>0</v>
      </c>
      <c r="X202" s="166">
        <v>8.7000000000000001E-4</v>
      </c>
      <c r="Y202" s="166">
        <f>X202*K202</f>
        <v>0.34784339999999997</v>
      </c>
      <c r="Z202" s="166">
        <v>0</v>
      </c>
      <c r="AA202" s="167">
        <f>Z202*K202</f>
        <v>0</v>
      </c>
      <c r="AR202" s="21" t="s">
        <v>155</v>
      </c>
      <c r="AT202" s="21" t="s">
        <v>151</v>
      </c>
      <c r="AU202" s="21" t="s">
        <v>103</v>
      </c>
      <c r="AY202" s="21" t="s">
        <v>150</v>
      </c>
      <c r="BE202" s="104">
        <f>IF(U202="základná",N202,0)</f>
        <v>0</v>
      </c>
      <c r="BF202" s="104">
        <f>IF(U202="znížená",N202,0)</f>
        <v>0</v>
      </c>
      <c r="BG202" s="104">
        <f>IF(U202="zákl. prenesená",N202,0)</f>
        <v>0</v>
      </c>
      <c r="BH202" s="104">
        <f>IF(U202="zníž. prenesená",N202,0)</f>
        <v>0</v>
      </c>
      <c r="BI202" s="104">
        <f>IF(U202="nulová",N202,0)</f>
        <v>0</v>
      </c>
      <c r="BJ202" s="21" t="s">
        <v>103</v>
      </c>
      <c r="BK202" s="168">
        <f>ROUND(L202*K202,3)</f>
        <v>0</v>
      </c>
      <c r="BL202" s="21" t="s">
        <v>155</v>
      </c>
      <c r="BM202" s="21" t="s">
        <v>262</v>
      </c>
    </row>
    <row r="203" spans="2:65" s="12" customFormat="1" ht="16.5" customHeight="1">
      <c r="B203" s="185"/>
      <c r="C203" s="186"/>
      <c r="D203" s="186"/>
      <c r="E203" s="187" t="s">
        <v>5</v>
      </c>
      <c r="F203" s="289" t="s">
        <v>263</v>
      </c>
      <c r="G203" s="290"/>
      <c r="H203" s="290"/>
      <c r="I203" s="290"/>
      <c r="J203" s="186"/>
      <c r="K203" s="187" t="s">
        <v>5</v>
      </c>
      <c r="L203" s="186"/>
      <c r="M203" s="186"/>
      <c r="N203" s="186"/>
      <c r="O203" s="186"/>
      <c r="P203" s="186"/>
      <c r="Q203" s="186"/>
      <c r="R203" s="188"/>
      <c r="T203" s="189"/>
      <c r="U203" s="186"/>
      <c r="V203" s="186"/>
      <c r="W203" s="186"/>
      <c r="X203" s="186"/>
      <c r="Y203" s="186"/>
      <c r="Z203" s="186"/>
      <c r="AA203" s="190"/>
      <c r="AT203" s="191" t="s">
        <v>158</v>
      </c>
      <c r="AU203" s="191" t="s">
        <v>103</v>
      </c>
      <c r="AV203" s="12" t="s">
        <v>85</v>
      </c>
      <c r="AW203" s="12" t="s">
        <v>33</v>
      </c>
      <c r="AX203" s="12" t="s">
        <v>77</v>
      </c>
      <c r="AY203" s="191" t="s">
        <v>150</v>
      </c>
    </row>
    <row r="204" spans="2:65" s="10" customFormat="1" ht="38.25" customHeight="1">
      <c r="B204" s="169"/>
      <c r="C204" s="170"/>
      <c r="D204" s="170"/>
      <c r="E204" s="171" t="s">
        <v>5</v>
      </c>
      <c r="F204" s="276" t="s">
        <v>264</v>
      </c>
      <c r="G204" s="277"/>
      <c r="H204" s="277"/>
      <c r="I204" s="277"/>
      <c r="J204" s="170"/>
      <c r="K204" s="172">
        <v>160.58000000000001</v>
      </c>
      <c r="L204" s="170"/>
      <c r="M204" s="170"/>
      <c r="N204" s="170"/>
      <c r="O204" s="170"/>
      <c r="P204" s="170"/>
      <c r="Q204" s="170"/>
      <c r="R204" s="173"/>
      <c r="T204" s="174"/>
      <c r="U204" s="170"/>
      <c r="V204" s="170"/>
      <c r="W204" s="170"/>
      <c r="X204" s="170"/>
      <c r="Y204" s="170"/>
      <c r="Z204" s="170"/>
      <c r="AA204" s="175"/>
      <c r="AT204" s="176" t="s">
        <v>158</v>
      </c>
      <c r="AU204" s="176" t="s">
        <v>103</v>
      </c>
      <c r="AV204" s="10" t="s">
        <v>103</v>
      </c>
      <c r="AW204" s="10" t="s">
        <v>33</v>
      </c>
      <c r="AX204" s="10" t="s">
        <v>77</v>
      </c>
      <c r="AY204" s="176" t="s">
        <v>150</v>
      </c>
    </row>
    <row r="205" spans="2:65" s="10" customFormat="1" ht="25.5" customHeight="1">
      <c r="B205" s="169"/>
      <c r="C205" s="170"/>
      <c r="D205" s="170"/>
      <c r="E205" s="171" t="s">
        <v>5</v>
      </c>
      <c r="F205" s="276" t="s">
        <v>265</v>
      </c>
      <c r="G205" s="277"/>
      <c r="H205" s="277"/>
      <c r="I205" s="277"/>
      <c r="J205" s="170"/>
      <c r="K205" s="172">
        <v>239.24</v>
      </c>
      <c r="L205" s="170"/>
      <c r="M205" s="170"/>
      <c r="N205" s="170"/>
      <c r="O205" s="170"/>
      <c r="P205" s="170"/>
      <c r="Q205" s="170"/>
      <c r="R205" s="173"/>
      <c r="T205" s="174"/>
      <c r="U205" s="170"/>
      <c r="V205" s="170"/>
      <c r="W205" s="170"/>
      <c r="X205" s="170"/>
      <c r="Y205" s="170"/>
      <c r="Z205" s="170"/>
      <c r="AA205" s="175"/>
      <c r="AT205" s="176" t="s">
        <v>158</v>
      </c>
      <c r="AU205" s="176" t="s">
        <v>103</v>
      </c>
      <c r="AV205" s="10" t="s">
        <v>103</v>
      </c>
      <c r="AW205" s="10" t="s">
        <v>33</v>
      </c>
      <c r="AX205" s="10" t="s">
        <v>77</v>
      </c>
      <c r="AY205" s="176" t="s">
        <v>150</v>
      </c>
    </row>
    <row r="206" spans="2:65" s="11" customFormat="1" ht="16.5" customHeight="1">
      <c r="B206" s="177"/>
      <c r="C206" s="178"/>
      <c r="D206" s="178"/>
      <c r="E206" s="179" t="s">
        <v>5</v>
      </c>
      <c r="F206" s="280" t="s">
        <v>162</v>
      </c>
      <c r="G206" s="281"/>
      <c r="H206" s="281"/>
      <c r="I206" s="281"/>
      <c r="J206" s="178"/>
      <c r="K206" s="180">
        <v>399.82</v>
      </c>
      <c r="L206" s="178"/>
      <c r="M206" s="178"/>
      <c r="N206" s="178"/>
      <c r="O206" s="178"/>
      <c r="P206" s="178"/>
      <c r="Q206" s="178"/>
      <c r="R206" s="181"/>
      <c r="T206" s="182"/>
      <c r="U206" s="178"/>
      <c r="V206" s="178"/>
      <c r="W206" s="178"/>
      <c r="X206" s="178"/>
      <c r="Y206" s="178"/>
      <c r="Z206" s="178"/>
      <c r="AA206" s="183"/>
      <c r="AT206" s="184" t="s">
        <v>158</v>
      </c>
      <c r="AU206" s="184" t="s">
        <v>103</v>
      </c>
      <c r="AV206" s="11" t="s">
        <v>155</v>
      </c>
      <c r="AW206" s="11" t="s">
        <v>33</v>
      </c>
      <c r="AX206" s="11" t="s">
        <v>85</v>
      </c>
      <c r="AY206" s="184" t="s">
        <v>150</v>
      </c>
    </row>
    <row r="207" spans="2:65" s="1" customFormat="1" ht="25.5" customHeight="1">
      <c r="B207" s="131"/>
      <c r="C207" s="160">
        <v>24</v>
      </c>
      <c r="D207" s="160" t="s">
        <v>151</v>
      </c>
      <c r="E207" s="161" t="s">
        <v>266</v>
      </c>
      <c r="F207" s="262" t="s">
        <v>267</v>
      </c>
      <c r="G207" s="262"/>
      <c r="H207" s="262"/>
      <c r="I207" s="262"/>
      <c r="J207" s="162" t="s">
        <v>198</v>
      </c>
      <c r="K207" s="163">
        <v>250.46</v>
      </c>
      <c r="L207" s="263">
        <v>0</v>
      </c>
      <c r="M207" s="263"/>
      <c r="N207" s="264">
        <f>ROUND(L207*K207,3)</f>
        <v>0</v>
      </c>
      <c r="O207" s="264"/>
      <c r="P207" s="264"/>
      <c r="Q207" s="264"/>
      <c r="R207" s="134"/>
      <c r="T207" s="165" t="s">
        <v>5</v>
      </c>
      <c r="U207" s="46" t="s">
        <v>44</v>
      </c>
      <c r="V207" s="38"/>
      <c r="W207" s="166">
        <f>V207*K207</f>
        <v>0</v>
      </c>
      <c r="X207" s="166">
        <v>8.8999999999999995E-4</v>
      </c>
      <c r="Y207" s="166">
        <f>X207*K207</f>
        <v>0.22290940000000001</v>
      </c>
      <c r="Z207" s="166">
        <v>0</v>
      </c>
      <c r="AA207" s="167">
        <f>Z207*K207</f>
        <v>0</v>
      </c>
      <c r="AR207" s="21" t="s">
        <v>155</v>
      </c>
      <c r="AT207" s="21" t="s">
        <v>151</v>
      </c>
      <c r="AU207" s="21" t="s">
        <v>103</v>
      </c>
      <c r="AY207" s="21" t="s">
        <v>150</v>
      </c>
      <c r="BE207" s="104">
        <f>IF(U207="základná",N207,0)</f>
        <v>0</v>
      </c>
      <c r="BF207" s="104">
        <f>IF(U207="znížená",N207,0)</f>
        <v>0</v>
      </c>
      <c r="BG207" s="104">
        <f>IF(U207="zákl. prenesená",N207,0)</f>
        <v>0</v>
      </c>
      <c r="BH207" s="104">
        <f>IF(U207="zníž. prenesená",N207,0)</f>
        <v>0</v>
      </c>
      <c r="BI207" s="104">
        <f>IF(U207="nulová",N207,0)</f>
        <v>0</v>
      </c>
      <c r="BJ207" s="21" t="s">
        <v>103</v>
      </c>
      <c r="BK207" s="168">
        <f>ROUND(L207*K207,3)</f>
        <v>0</v>
      </c>
      <c r="BL207" s="21" t="s">
        <v>155</v>
      </c>
      <c r="BM207" s="21" t="s">
        <v>268</v>
      </c>
    </row>
    <row r="208" spans="2:65" s="12" customFormat="1" ht="16.5" customHeight="1">
      <c r="B208" s="185"/>
      <c r="C208" s="186"/>
      <c r="D208" s="186"/>
      <c r="E208" s="187" t="s">
        <v>5</v>
      </c>
      <c r="F208" s="289" t="s">
        <v>269</v>
      </c>
      <c r="G208" s="290"/>
      <c r="H208" s="290"/>
      <c r="I208" s="290"/>
      <c r="J208" s="186"/>
      <c r="K208" s="187" t="s">
        <v>5</v>
      </c>
      <c r="L208" s="186"/>
      <c r="M208" s="186"/>
      <c r="N208" s="186"/>
      <c r="O208" s="186"/>
      <c r="P208" s="186"/>
      <c r="Q208" s="186"/>
      <c r="R208" s="188"/>
      <c r="T208" s="189"/>
      <c r="U208" s="186"/>
      <c r="V208" s="186"/>
      <c r="W208" s="186"/>
      <c r="X208" s="186"/>
      <c r="Y208" s="186"/>
      <c r="Z208" s="186"/>
      <c r="AA208" s="190"/>
      <c r="AT208" s="191" t="s">
        <v>158</v>
      </c>
      <c r="AU208" s="191" t="s">
        <v>103</v>
      </c>
      <c r="AV208" s="12" t="s">
        <v>85</v>
      </c>
      <c r="AW208" s="12" t="s">
        <v>33</v>
      </c>
      <c r="AX208" s="12" t="s">
        <v>77</v>
      </c>
      <c r="AY208" s="191" t="s">
        <v>150</v>
      </c>
    </row>
    <row r="209" spans="2:65" s="10" customFormat="1" ht="16.5" customHeight="1">
      <c r="B209" s="169"/>
      <c r="C209" s="170"/>
      <c r="D209" s="170"/>
      <c r="E209" s="171" t="s">
        <v>5</v>
      </c>
      <c r="F209" s="276" t="s">
        <v>270</v>
      </c>
      <c r="G209" s="277"/>
      <c r="H209" s="277"/>
      <c r="I209" s="277"/>
      <c r="J209" s="170"/>
      <c r="K209" s="172">
        <v>39</v>
      </c>
      <c r="L209" s="170"/>
      <c r="M209" s="170"/>
      <c r="N209" s="170"/>
      <c r="O209" s="170"/>
      <c r="P209" s="170"/>
      <c r="Q209" s="170"/>
      <c r="R209" s="173"/>
      <c r="T209" s="174"/>
      <c r="U209" s="170"/>
      <c r="V209" s="170"/>
      <c r="W209" s="170"/>
      <c r="X209" s="170"/>
      <c r="Y209" s="170"/>
      <c r="Z209" s="170"/>
      <c r="AA209" s="175"/>
      <c r="AT209" s="176" t="s">
        <v>158</v>
      </c>
      <c r="AU209" s="176" t="s">
        <v>103</v>
      </c>
      <c r="AV209" s="10" t="s">
        <v>103</v>
      </c>
      <c r="AW209" s="10" t="s">
        <v>33</v>
      </c>
      <c r="AX209" s="10" t="s">
        <v>77</v>
      </c>
      <c r="AY209" s="176" t="s">
        <v>150</v>
      </c>
    </row>
    <row r="210" spans="2:65" s="12" customFormat="1" ht="16.5" customHeight="1">
      <c r="B210" s="185"/>
      <c r="C210" s="186"/>
      <c r="D210" s="186"/>
      <c r="E210" s="187" t="s">
        <v>5</v>
      </c>
      <c r="F210" s="278" t="s">
        <v>271</v>
      </c>
      <c r="G210" s="279"/>
      <c r="H210" s="279"/>
      <c r="I210" s="279"/>
      <c r="J210" s="186"/>
      <c r="K210" s="187" t="s">
        <v>5</v>
      </c>
      <c r="L210" s="186"/>
      <c r="M210" s="186"/>
      <c r="N210" s="186"/>
      <c r="O210" s="186"/>
      <c r="P210" s="186"/>
      <c r="Q210" s="186"/>
      <c r="R210" s="188"/>
      <c r="T210" s="189"/>
      <c r="U210" s="186"/>
      <c r="V210" s="186"/>
      <c r="W210" s="186"/>
      <c r="X210" s="186"/>
      <c r="Y210" s="186"/>
      <c r="Z210" s="186"/>
      <c r="AA210" s="190"/>
      <c r="AT210" s="191" t="s">
        <v>158</v>
      </c>
      <c r="AU210" s="191" t="s">
        <v>103</v>
      </c>
      <c r="AV210" s="12" t="s">
        <v>85</v>
      </c>
      <c r="AW210" s="12" t="s">
        <v>33</v>
      </c>
      <c r="AX210" s="12" t="s">
        <v>77</v>
      </c>
      <c r="AY210" s="191" t="s">
        <v>150</v>
      </c>
    </row>
    <row r="211" spans="2:65" s="10" customFormat="1" ht="25.5" customHeight="1">
      <c r="B211" s="169"/>
      <c r="C211" s="170"/>
      <c r="D211" s="170"/>
      <c r="E211" s="171" t="s">
        <v>5</v>
      </c>
      <c r="F211" s="276" t="s">
        <v>272</v>
      </c>
      <c r="G211" s="277"/>
      <c r="H211" s="277"/>
      <c r="I211" s="277"/>
      <c r="J211" s="170"/>
      <c r="K211" s="172">
        <v>211.46</v>
      </c>
      <c r="L211" s="170"/>
      <c r="M211" s="170"/>
      <c r="N211" s="170"/>
      <c r="O211" s="170"/>
      <c r="P211" s="170"/>
      <c r="Q211" s="170"/>
      <c r="R211" s="173"/>
      <c r="T211" s="174"/>
      <c r="U211" s="170"/>
      <c r="V211" s="170"/>
      <c r="W211" s="170"/>
      <c r="X211" s="170"/>
      <c r="Y211" s="170"/>
      <c r="Z211" s="170"/>
      <c r="AA211" s="175"/>
      <c r="AT211" s="176" t="s">
        <v>158</v>
      </c>
      <c r="AU211" s="176" t="s">
        <v>103</v>
      </c>
      <c r="AV211" s="10" t="s">
        <v>103</v>
      </c>
      <c r="AW211" s="10" t="s">
        <v>33</v>
      </c>
      <c r="AX211" s="10" t="s">
        <v>77</v>
      </c>
      <c r="AY211" s="176" t="s">
        <v>150</v>
      </c>
    </row>
    <row r="212" spans="2:65" s="11" customFormat="1" ht="16.5" customHeight="1">
      <c r="B212" s="177"/>
      <c r="C212" s="178"/>
      <c r="D212" s="178"/>
      <c r="E212" s="179" t="s">
        <v>5</v>
      </c>
      <c r="F212" s="280" t="s">
        <v>162</v>
      </c>
      <c r="G212" s="281"/>
      <c r="H212" s="281"/>
      <c r="I212" s="281"/>
      <c r="J212" s="178"/>
      <c r="K212" s="180">
        <v>250.46</v>
      </c>
      <c r="L212" s="178"/>
      <c r="M212" s="178"/>
      <c r="N212" s="178"/>
      <c r="O212" s="178"/>
      <c r="P212" s="178"/>
      <c r="Q212" s="178"/>
      <c r="R212" s="181"/>
      <c r="T212" s="182"/>
      <c r="U212" s="178"/>
      <c r="V212" s="178"/>
      <c r="W212" s="178"/>
      <c r="X212" s="178"/>
      <c r="Y212" s="178"/>
      <c r="Z212" s="178"/>
      <c r="AA212" s="183"/>
      <c r="AT212" s="184" t="s">
        <v>158</v>
      </c>
      <c r="AU212" s="184" t="s">
        <v>103</v>
      </c>
      <c r="AV212" s="11" t="s">
        <v>155</v>
      </c>
      <c r="AW212" s="11" t="s">
        <v>33</v>
      </c>
      <c r="AX212" s="11" t="s">
        <v>85</v>
      </c>
      <c r="AY212" s="184" t="s">
        <v>150</v>
      </c>
    </row>
    <row r="213" spans="2:65" s="1" customFormat="1" ht="25.5" customHeight="1">
      <c r="B213" s="131"/>
      <c r="C213" s="160">
        <v>25</v>
      </c>
      <c r="D213" s="160" t="s">
        <v>151</v>
      </c>
      <c r="E213" s="161" t="s">
        <v>273</v>
      </c>
      <c r="F213" s="262" t="s">
        <v>274</v>
      </c>
      <c r="G213" s="262"/>
      <c r="H213" s="262"/>
      <c r="I213" s="262"/>
      <c r="J213" s="162" t="s">
        <v>198</v>
      </c>
      <c r="K213" s="163">
        <v>138.24</v>
      </c>
      <c r="L213" s="263">
        <v>0</v>
      </c>
      <c r="M213" s="263"/>
      <c r="N213" s="264">
        <f>ROUND(L213*K213,3)</f>
        <v>0</v>
      </c>
      <c r="O213" s="264"/>
      <c r="P213" s="264"/>
      <c r="Q213" s="264"/>
      <c r="R213" s="134"/>
      <c r="T213" s="165" t="s">
        <v>5</v>
      </c>
      <c r="U213" s="46" t="s">
        <v>44</v>
      </c>
      <c r="V213" s="38"/>
      <c r="W213" s="166">
        <f>V213*K213</f>
        <v>0</v>
      </c>
      <c r="X213" s="166">
        <v>8.9999999999999998E-4</v>
      </c>
      <c r="Y213" s="166">
        <f>X213*K213</f>
        <v>0.124416</v>
      </c>
      <c r="Z213" s="166">
        <v>0</v>
      </c>
      <c r="AA213" s="167">
        <f>Z213*K213</f>
        <v>0</v>
      </c>
      <c r="AR213" s="21" t="s">
        <v>155</v>
      </c>
      <c r="AT213" s="21" t="s">
        <v>151</v>
      </c>
      <c r="AU213" s="21" t="s">
        <v>103</v>
      </c>
      <c r="AY213" s="21" t="s">
        <v>150</v>
      </c>
      <c r="BE213" s="104">
        <f>IF(U213="základná",N213,0)</f>
        <v>0</v>
      </c>
      <c r="BF213" s="104">
        <f>IF(U213="znížená",N213,0)</f>
        <v>0</v>
      </c>
      <c r="BG213" s="104">
        <f>IF(U213="zákl. prenesená",N213,0)</f>
        <v>0</v>
      </c>
      <c r="BH213" s="104">
        <f>IF(U213="zníž. prenesená",N213,0)</f>
        <v>0</v>
      </c>
      <c r="BI213" s="104">
        <f>IF(U213="nulová",N213,0)</f>
        <v>0</v>
      </c>
      <c r="BJ213" s="21" t="s">
        <v>103</v>
      </c>
      <c r="BK213" s="168">
        <f>ROUND(L213*K213,3)</f>
        <v>0</v>
      </c>
      <c r="BL213" s="21" t="s">
        <v>155</v>
      </c>
      <c r="BM213" s="21" t="s">
        <v>275</v>
      </c>
    </row>
    <row r="214" spans="2:65" s="12" customFormat="1" ht="16.5" customHeight="1">
      <c r="B214" s="185"/>
      <c r="C214" s="186"/>
      <c r="D214" s="186"/>
      <c r="E214" s="187" t="s">
        <v>5</v>
      </c>
      <c r="F214" s="289" t="s">
        <v>276</v>
      </c>
      <c r="G214" s="290"/>
      <c r="H214" s="290"/>
      <c r="I214" s="290"/>
      <c r="J214" s="186"/>
      <c r="K214" s="187" t="s">
        <v>5</v>
      </c>
      <c r="L214" s="186"/>
      <c r="M214" s="186"/>
      <c r="N214" s="186"/>
      <c r="O214" s="186"/>
      <c r="P214" s="186"/>
      <c r="Q214" s="186"/>
      <c r="R214" s="188"/>
      <c r="T214" s="189"/>
      <c r="U214" s="186"/>
      <c r="V214" s="186"/>
      <c r="W214" s="186"/>
      <c r="X214" s="186"/>
      <c r="Y214" s="186"/>
      <c r="Z214" s="186"/>
      <c r="AA214" s="190"/>
      <c r="AT214" s="191" t="s">
        <v>158</v>
      </c>
      <c r="AU214" s="191" t="s">
        <v>103</v>
      </c>
      <c r="AV214" s="12" t="s">
        <v>85</v>
      </c>
      <c r="AW214" s="12" t="s">
        <v>33</v>
      </c>
      <c r="AX214" s="12" t="s">
        <v>77</v>
      </c>
      <c r="AY214" s="191" t="s">
        <v>150</v>
      </c>
    </row>
    <row r="215" spans="2:65" s="10" customFormat="1" ht="25.5" customHeight="1">
      <c r="B215" s="169"/>
      <c r="C215" s="170"/>
      <c r="D215" s="170"/>
      <c r="E215" s="171" t="s">
        <v>5</v>
      </c>
      <c r="F215" s="276" t="s">
        <v>408</v>
      </c>
      <c r="G215" s="277"/>
      <c r="H215" s="277"/>
      <c r="I215" s="277"/>
      <c r="J215" s="170"/>
      <c r="K215" s="172">
        <v>138.24</v>
      </c>
      <c r="L215" s="170"/>
      <c r="M215" s="170"/>
      <c r="N215" s="170"/>
      <c r="O215" s="170"/>
      <c r="P215" s="170"/>
      <c r="Q215" s="170"/>
      <c r="R215" s="173"/>
      <c r="T215" s="174"/>
      <c r="U215" s="170"/>
      <c r="V215" s="170"/>
      <c r="W215" s="170"/>
      <c r="X215" s="170"/>
      <c r="Y215" s="170"/>
      <c r="Z215" s="170"/>
      <c r="AA215" s="175"/>
      <c r="AT215" s="176" t="s">
        <v>158</v>
      </c>
      <c r="AU215" s="176" t="s">
        <v>103</v>
      </c>
      <c r="AV215" s="10" t="s">
        <v>103</v>
      </c>
      <c r="AW215" s="10" t="s">
        <v>33</v>
      </c>
      <c r="AX215" s="10" t="s">
        <v>85</v>
      </c>
      <c r="AY215" s="176" t="s">
        <v>150</v>
      </c>
    </row>
    <row r="216" spans="2:65" s="1" customFormat="1" ht="25.5" customHeight="1">
      <c r="B216" s="131"/>
      <c r="C216" s="160">
        <v>26</v>
      </c>
      <c r="D216" s="160" t="s">
        <v>151</v>
      </c>
      <c r="E216" s="161" t="s">
        <v>277</v>
      </c>
      <c r="F216" s="262" t="s">
        <v>278</v>
      </c>
      <c r="G216" s="262"/>
      <c r="H216" s="262"/>
      <c r="I216" s="262"/>
      <c r="J216" s="162" t="s">
        <v>279</v>
      </c>
      <c r="K216" s="163">
        <v>7.61</v>
      </c>
      <c r="L216" s="263">
        <v>0</v>
      </c>
      <c r="M216" s="263"/>
      <c r="N216" s="264">
        <f t="shared" ref="N216:N221" si="5">ROUND(L216*K216,3)</f>
        <v>0</v>
      </c>
      <c r="O216" s="264"/>
      <c r="P216" s="264"/>
      <c r="Q216" s="264"/>
      <c r="R216" s="134"/>
      <c r="T216" s="165" t="s">
        <v>5</v>
      </c>
      <c r="U216" s="46" t="s">
        <v>44</v>
      </c>
      <c r="V216" s="38"/>
      <c r="W216" s="166">
        <f t="shared" ref="W216:W221" si="6">V216*K216</f>
        <v>0</v>
      </c>
      <c r="X216" s="166">
        <v>0</v>
      </c>
      <c r="Y216" s="166">
        <f t="shared" ref="Y216:Y221" si="7">X216*K216</f>
        <v>0</v>
      </c>
      <c r="Z216" s="166">
        <v>0</v>
      </c>
      <c r="AA216" s="167">
        <f t="shared" ref="AA216:AA221" si="8">Z216*K216</f>
        <v>0</v>
      </c>
      <c r="AR216" s="21" t="s">
        <v>155</v>
      </c>
      <c r="AT216" s="21" t="s">
        <v>151</v>
      </c>
      <c r="AU216" s="21" t="s">
        <v>103</v>
      </c>
      <c r="AY216" s="21" t="s">
        <v>150</v>
      </c>
      <c r="BE216" s="104">
        <f t="shared" ref="BE216:BE221" si="9">IF(U216="základná",N216,0)</f>
        <v>0</v>
      </c>
      <c r="BF216" s="104">
        <f t="shared" ref="BF216:BF221" si="10">IF(U216="znížená",N216,0)</f>
        <v>0</v>
      </c>
      <c r="BG216" s="104">
        <f t="shared" ref="BG216:BG221" si="11">IF(U216="zákl. prenesená",N216,0)</f>
        <v>0</v>
      </c>
      <c r="BH216" s="104">
        <f t="shared" ref="BH216:BH221" si="12">IF(U216="zníž. prenesená",N216,0)</f>
        <v>0</v>
      </c>
      <c r="BI216" s="104">
        <f t="shared" ref="BI216:BI221" si="13">IF(U216="nulová",N216,0)</f>
        <v>0</v>
      </c>
      <c r="BJ216" s="21" t="s">
        <v>103</v>
      </c>
      <c r="BK216" s="168">
        <f t="shared" ref="BK216:BK221" si="14">ROUND(L216*K216,3)</f>
        <v>0</v>
      </c>
      <c r="BL216" s="21" t="s">
        <v>155</v>
      </c>
      <c r="BM216" s="21" t="s">
        <v>280</v>
      </c>
    </row>
    <row r="217" spans="2:65" s="1" customFormat="1" ht="25.5" customHeight="1">
      <c r="B217" s="131"/>
      <c r="C217" s="160">
        <v>27</v>
      </c>
      <c r="D217" s="160" t="s">
        <v>151</v>
      </c>
      <c r="E217" s="161" t="s">
        <v>281</v>
      </c>
      <c r="F217" s="262" t="s">
        <v>282</v>
      </c>
      <c r="G217" s="262"/>
      <c r="H217" s="262"/>
      <c r="I217" s="262"/>
      <c r="J217" s="162" t="s">
        <v>279</v>
      </c>
      <c r="K217" s="163">
        <v>144.59</v>
      </c>
      <c r="L217" s="263">
        <v>0</v>
      </c>
      <c r="M217" s="263"/>
      <c r="N217" s="264">
        <f t="shared" si="5"/>
        <v>0</v>
      </c>
      <c r="O217" s="264"/>
      <c r="P217" s="264"/>
      <c r="Q217" s="264"/>
      <c r="R217" s="134"/>
      <c r="T217" s="165" t="s">
        <v>5</v>
      </c>
      <c r="U217" s="46" t="s">
        <v>44</v>
      </c>
      <c r="V217" s="38"/>
      <c r="W217" s="166">
        <f t="shared" si="6"/>
        <v>0</v>
      </c>
      <c r="X217" s="166">
        <v>0</v>
      </c>
      <c r="Y217" s="166">
        <f t="shared" si="7"/>
        <v>0</v>
      </c>
      <c r="Z217" s="166">
        <v>0</v>
      </c>
      <c r="AA217" s="167">
        <f t="shared" si="8"/>
        <v>0</v>
      </c>
      <c r="AR217" s="21" t="s">
        <v>155</v>
      </c>
      <c r="AT217" s="21" t="s">
        <v>151</v>
      </c>
      <c r="AU217" s="21" t="s">
        <v>103</v>
      </c>
      <c r="AY217" s="21" t="s">
        <v>150</v>
      </c>
      <c r="BE217" s="104">
        <f t="shared" si="9"/>
        <v>0</v>
      </c>
      <c r="BF217" s="104">
        <f t="shared" si="10"/>
        <v>0</v>
      </c>
      <c r="BG217" s="104">
        <f t="shared" si="11"/>
        <v>0</v>
      </c>
      <c r="BH217" s="104">
        <f t="shared" si="12"/>
        <v>0</v>
      </c>
      <c r="BI217" s="104">
        <f t="shared" si="13"/>
        <v>0</v>
      </c>
      <c r="BJ217" s="21" t="s">
        <v>103</v>
      </c>
      <c r="BK217" s="168">
        <f t="shared" si="14"/>
        <v>0</v>
      </c>
      <c r="BL217" s="21" t="s">
        <v>155</v>
      </c>
      <c r="BM217" s="21" t="s">
        <v>283</v>
      </c>
    </row>
    <row r="218" spans="2:65" s="1" customFormat="1" ht="25.5" customHeight="1">
      <c r="B218" s="131"/>
      <c r="C218" s="160">
        <v>28</v>
      </c>
      <c r="D218" s="160" t="s">
        <v>151</v>
      </c>
      <c r="E218" s="161" t="s">
        <v>284</v>
      </c>
      <c r="F218" s="262" t="s">
        <v>285</v>
      </c>
      <c r="G218" s="262"/>
      <c r="H218" s="262"/>
      <c r="I218" s="262"/>
      <c r="J218" s="162" t="s">
        <v>279</v>
      </c>
      <c r="K218" s="163">
        <v>7.61</v>
      </c>
      <c r="L218" s="263">
        <v>0</v>
      </c>
      <c r="M218" s="263"/>
      <c r="N218" s="264">
        <f t="shared" si="5"/>
        <v>0</v>
      </c>
      <c r="O218" s="264"/>
      <c r="P218" s="264"/>
      <c r="Q218" s="264"/>
      <c r="R218" s="134"/>
      <c r="T218" s="165" t="s">
        <v>5</v>
      </c>
      <c r="U218" s="46" t="s">
        <v>44</v>
      </c>
      <c r="V218" s="38"/>
      <c r="W218" s="166">
        <f t="shared" si="6"/>
        <v>0</v>
      </c>
      <c r="X218" s="166">
        <v>0</v>
      </c>
      <c r="Y218" s="166">
        <f t="shared" si="7"/>
        <v>0</v>
      </c>
      <c r="Z218" s="166">
        <v>0</v>
      </c>
      <c r="AA218" s="167">
        <f t="shared" si="8"/>
        <v>0</v>
      </c>
      <c r="AR218" s="21" t="s">
        <v>155</v>
      </c>
      <c r="AT218" s="21" t="s">
        <v>151</v>
      </c>
      <c r="AU218" s="21" t="s">
        <v>103</v>
      </c>
      <c r="AY218" s="21" t="s">
        <v>150</v>
      </c>
      <c r="BE218" s="104">
        <f t="shared" si="9"/>
        <v>0</v>
      </c>
      <c r="BF218" s="104">
        <f t="shared" si="10"/>
        <v>0</v>
      </c>
      <c r="BG218" s="104">
        <f t="shared" si="11"/>
        <v>0</v>
      </c>
      <c r="BH218" s="104">
        <f t="shared" si="12"/>
        <v>0</v>
      </c>
      <c r="BI218" s="104">
        <f t="shared" si="13"/>
        <v>0</v>
      </c>
      <c r="BJ218" s="21" t="s">
        <v>103</v>
      </c>
      <c r="BK218" s="168">
        <f t="shared" si="14"/>
        <v>0</v>
      </c>
      <c r="BL218" s="21" t="s">
        <v>155</v>
      </c>
      <c r="BM218" s="21" t="s">
        <v>286</v>
      </c>
    </row>
    <row r="219" spans="2:65" s="1" customFormat="1" ht="25.5" customHeight="1">
      <c r="B219" s="131"/>
      <c r="C219" s="160">
        <v>29</v>
      </c>
      <c r="D219" s="160" t="s">
        <v>151</v>
      </c>
      <c r="E219" s="161" t="s">
        <v>287</v>
      </c>
      <c r="F219" s="262" t="s">
        <v>288</v>
      </c>
      <c r="G219" s="262"/>
      <c r="H219" s="262"/>
      <c r="I219" s="262"/>
      <c r="J219" s="162" t="s">
        <v>279</v>
      </c>
      <c r="K219" s="163">
        <v>15.22</v>
      </c>
      <c r="L219" s="263">
        <v>0</v>
      </c>
      <c r="M219" s="263"/>
      <c r="N219" s="264">
        <f t="shared" si="5"/>
        <v>0</v>
      </c>
      <c r="O219" s="264"/>
      <c r="P219" s="264"/>
      <c r="Q219" s="264"/>
      <c r="R219" s="134"/>
      <c r="T219" s="165" t="s">
        <v>5</v>
      </c>
      <c r="U219" s="46" t="s">
        <v>44</v>
      </c>
      <c r="V219" s="38"/>
      <c r="W219" s="166">
        <f t="shared" si="6"/>
        <v>0</v>
      </c>
      <c r="X219" s="166">
        <v>0</v>
      </c>
      <c r="Y219" s="166">
        <f t="shared" si="7"/>
        <v>0</v>
      </c>
      <c r="Z219" s="166">
        <v>0</v>
      </c>
      <c r="AA219" s="167">
        <f t="shared" si="8"/>
        <v>0</v>
      </c>
      <c r="AR219" s="21" t="s">
        <v>155</v>
      </c>
      <c r="AT219" s="21" t="s">
        <v>151</v>
      </c>
      <c r="AU219" s="21" t="s">
        <v>103</v>
      </c>
      <c r="AY219" s="21" t="s">
        <v>150</v>
      </c>
      <c r="BE219" s="104">
        <f t="shared" si="9"/>
        <v>0</v>
      </c>
      <c r="BF219" s="104">
        <f t="shared" si="10"/>
        <v>0</v>
      </c>
      <c r="BG219" s="104">
        <f t="shared" si="11"/>
        <v>0</v>
      </c>
      <c r="BH219" s="104">
        <f t="shared" si="12"/>
        <v>0</v>
      </c>
      <c r="BI219" s="104">
        <f t="shared" si="13"/>
        <v>0</v>
      </c>
      <c r="BJ219" s="21" t="s">
        <v>103</v>
      </c>
      <c r="BK219" s="168">
        <f t="shared" si="14"/>
        <v>0</v>
      </c>
      <c r="BL219" s="21" t="s">
        <v>155</v>
      </c>
      <c r="BM219" s="21" t="s">
        <v>289</v>
      </c>
    </row>
    <row r="220" spans="2:65" s="1" customFormat="1" ht="25.5" customHeight="1">
      <c r="B220" s="131"/>
      <c r="C220" s="160">
        <v>30</v>
      </c>
      <c r="D220" s="160" t="s">
        <v>151</v>
      </c>
      <c r="E220" s="161" t="s">
        <v>290</v>
      </c>
      <c r="F220" s="262" t="s">
        <v>291</v>
      </c>
      <c r="G220" s="262"/>
      <c r="H220" s="262"/>
      <c r="I220" s="262"/>
      <c r="J220" s="162" t="s">
        <v>279</v>
      </c>
      <c r="K220" s="163">
        <v>7.61</v>
      </c>
      <c r="L220" s="263">
        <v>0</v>
      </c>
      <c r="M220" s="263"/>
      <c r="N220" s="264">
        <f t="shared" si="5"/>
        <v>0</v>
      </c>
      <c r="O220" s="264"/>
      <c r="P220" s="264"/>
      <c r="Q220" s="264"/>
      <c r="R220" s="134"/>
      <c r="T220" s="165" t="s">
        <v>5</v>
      </c>
      <c r="U220" s="46" t="s">
        <v>44</v>
      </c>
      <c r="V220" s="38"/>
      <c r="W220" s="166">
        <f t="shared" si="6"/>
        <v>0</v>
      </c>
      <c r="X220" s="166">
        <v>0</v>
      </c>
      <c r="Y220" s="166">
        <f t="shared" si="7"/>
        <v>0</v>
      </c>
      <c r="Z220" s="166">
        <v>0</v>
      </c>
      <c r="AA220" s="167">
        <f t="shared" si="8"/>
        <v>0</v>
      </c>
      <c r="AR220" s="21" t="s">
        <v>155</v>
      </c>
      <c r="AT220" s="21" t="s">
        <v>151</v>
      </c>
      <c r="AU220" s="21" t="s">
        <v>103</v>
      </c>
      <c r="AY220" s="21" t="s">
        <v>150</v>
      </c>
      <c r="BE220" s="104">
        <f t="shared" si="9"/>
        <v>0</v>
      </c>
      <c r="BF220" s="104">
        <f t="shared" si="10"/>
        <v>0</v>
      </c>
      <c r="BG220" s="104">
        <f t="shared" si="11"/>
        <v>0</v>
      </c>
      <c r="BH220" s="104">
        <f t="shared" si="12"/>
        <v>0</v>
      </c>
      <c r="BI220" s="104">
        <f t="shared" si="13"/>
        <v>0</v>
      </c>
      <c r="BJ220" s="21" t="s">
        <v>103</v>
      </c>
      <c r="BK220" s="168">
        <f t="shared" si="14"/>
        <v>0</v>
      </c>
      <c r="BL220" s="21" t="s">
        <v>155</v>
      </c>
      <c r="BM220" s="21" t="s">
        <v>292</v>
      </c>
    </row>
    <row r="221" spans="2:65" s="1" customFormat="1" ht="16.5" customHeight="1">
      <c r="B221" s="131"/>
      <c r="C221" s="160">
        <v>31</v>
      </c>
      <c r="D221" s="160" t="s">
        <v>151</v>
      </c>
      <c r="E221" s="161" t="s">
        <v>293</v>
      </c>
      <c r="F221" s="262" t="s">
        <v>294</v>
      </c>
      <c r="G221" s="262"/>
      <c r="H221" s="262"/>
      <c r="I221" s="262"/>
      <c r="J221" s="162" t="s">
        <v>295</v>
      </c>
      <c r="K221" s="163">
        <v>1</v>
      </c>
      <c r="L221" s="263">
        <v>0</v>
      </c>
      <c r="M221" s="263"/>
      <c r="N221" s="264">
        <f t="shared" si="5"/>
        <v>0</v>
      </c>
      <c r="O221" s="264"/>
      <c r="P221" s="264"/>
      <c r="Q221" s="264"/>
      <c r="R221" s="134"/>
      <c r="T221" s="165" t="s">
        <v>5</v>
      </c>
      <c r="U221" s="46" t="s">
        <v>44</v>
      </c>
      <c r="V221" s="38"/>
      <c r="W221" s="166">
        <f t="shared" si="6"/>
        <v>0</v>
      </c>
      <c r="X221" s="166">
        <v>0</v>
      </c>
      <c r="Y221" s="166">
        <f t="shared" si="7"/>
        <v>0</v>
      </c>
      <c r="Z221" s="166">
        <v>0</v>
      </c>
      <c r="AA221" s="167">
        <f t="shared" si="8"/>
        <v>0</v>
      </c>
      <c r="AR221" s="21" t="s">
        <v>155</v>
      </c>
      <c r="AT221" s="21" t="s">
        <v>151</v>
      </c>
      <c r="AU221" s="21" t="s">
        <v>103</v>
      </c>
      <c r="AY221" s="21" t="s">
        <v>150</v>
      </c>
      <c r="BE221" s="104">
        <f t="shared" si="9"/>
        <v>0</v>
      </c>
      <c r="BF221" s="104">
        <f t="shared" si="10"/>
        <v>0</v>
      </c>
      <c r="BG221" s="104">
        <f t="shared" si="11"/>
        <v>0</v>
      </c>
      <c r="BH221" s="104">
        <f t="shared" si="12"/>
        <v>0</v>
      </c>
      <c r="BI221" s="104">
        <f t="shared" si="13"/>
        <v>0</v>
      </c>
      <c r="BJ221" s="21" t="s">
        <v>103</v>
      </c>
      <c r="BK221" s="168">
        <f t="shared" si="14"/>
        <v>0</v>
      </c>
      <c r="BL221" s="21" t="s">
        <v>155</v>
      </c>
      <c r="BM221" s="21" t="s">
        <v>296</v>
      </c>
    </row>
    <row r="222" spans="2:65" s="9" customFormat="1" ht="29.85" customHeight="1">
      <c r="B222" s="149"/>
      <c r="C222" s="150"/>
      <c r="D222" s="159" t="s">
        <v>116</v>
      </c>
      <c r="E222" s="159"/>
      <c r="F222" s="159"/>
      <c r="G222" s="159"/>
      <c r="H222" s="159"/>
      <c r="I222" s="159"/>
      <c r="J222" s="159"/>
      <c r="K222" s="159"/>
      <c r="L222" s="159"/>
      <c r="M222" s="159"/>
      <c r="N222" s="282">
        <f>BK222</f>
        <v>0</v>
      </c>
      <c r="O222" s="283"/>
      <c r="P222" s="283"/>
      <c r="Q222" s="283"/>
      <c r="R222" s="152"/>
      <c r="T222" s="153"/>
      <c r="U222" s="150"/>
      <c r="V222" s="150"/>
      <c r="W222" s="154">
        <f>W223</f>
        <v>0</v>
      </c>
      <c r="X222" s="150"/>
      <c r="Y222" s="154">
        <f>Y223</f>
        <v>0</v>
      </c>
      <c r="Z222" s="150"/>
      <c r="AA222" s="155">
        <f>AA223</f>
        <v>0</v>
      </c>
      <c r="AR222" s="156" t="s">
        <v>85</v>
      </c>
      <c r="AT222" s="157" t="s">
        <v>76</v>
      </c>
      <c r="AU222" s="157" t="s">
        <v>85</v>
      </c>
      <c r="AY222" s="156" t="s">
        <v>150</v>
      </c>
      <c r="BK222" s="158">
        <f>BK223</f>
        <v>0</v>
      </c>
    </row>
    <row r="223" spans="2:65" s="1" customFormat="1" ht="38.25" customHeight="1">
      <c r="B223" s="131"/>
      <c r="C223" s="160">
        <v>32</v>
      </c>
      <c r="D223" s="160" t="s">
        <v>151</v>
      </c>
      <c r="E223" s="161" t="s">
        <v>297</v>
      </c>
      <c r="F223" s="262" t="s">
        <v>298</v>
      </c>
      <c r="G223" s="262"/>
      <c r="H223" s="262"/>
      <c r="I223" s="262"/>
      <c r="J223" s="162" t="s">
        <v>279</v>
      </c>
      <c r="K223" s="163">
        <v>68.704999999999998</v>
      </c>
      <c r="L223" s="263">
        <v>0</v>
      </c>
      <c r="M223" s="263"/>
      <c r="N223" s="264">
        <f>ROUND(L223*K223,3)</f>
        <v>0</v>
      </c>
      <c r="O223" s="264"/>
      <c r="P223" s="264"/>
      <c r="Q223" s="264"/>
      <c r="R223" s="134"/>
      <c r="T223" s="165" t="s">
        <v>5</v>
      </c>
      <c r="U223" s="46" t="s">
        <v>44</v>
      </c>
      <c r="V223" s="38"/>
      <c r="W223" s="166">
        <f>V223*K223</f>
        <v>0</v>
      </c>
      <c r="X223" s="166">
        <v>0</v>
      </c>
      <c r="Y223" s="166">
        <f>X223*K223</f>
        <v>0</v>
      </c>
      <c r="Z223" s="166">
        <v>0</v>
      </c>
      <c r="AA223" s="167">
        <f>Z223*K223</f>
        <v>0</v>
      </c>
      <c r="AR223" s="21" t="s">
        <v>155</v>
      </c>
      <c r="AT223" s="21" t="s">
        <v>151</v>
      </c>
      <c r="AU223" s="21" t="s">
        <v>103</v>
      </c>
      <c r="AY223" s="21" t="s">
        <v>150</v>
      </c>
      <c r="BE223" s="104">
        <f>IF(U223="základná",N223,0)</f>
        <v>0</v>
      </c>
      <c r="BF223" s="104">
        <f>IF(U223="znížená",N223,0)</f>
        <v>0</v>
      </c>
      <c r="BG223" s="104">
        <f>IF(U223="zákl. prenesená",N223,0)</f>
        <v>0</v>
      </c>
      <c r="BH223" s="104">
        <f>IF(U223="zníž. prenesená",N223,0)</f>
        <v>0</v>
      </c>
      <c r="BI223" s="104">
        <f>IF(U223="nulová",N223,0)</f>
        <v>0</v>
      </c>
      <c r="BJ223" s="21" t="s">
        <v>103</v>
      </c>
      <c r="BK223" s="168">
        <f>ROUND(L223*K223,3)</f>
        <v>0</v>
      </c>
      <c r="BL223" s="21" t="s">
        <v>155</v>
      </c>
      <c r="BM223" s="21" t="s">
        <v>299</v>
      </c>
    </row>
    <row r="224" spans="2:65" s="9" customFormat="1" ht="37.35" customHeight="1">
      <c r="B224" s="149"/>
      <c r="C224" s="150"/>
      <c r="D224" s="151" t="s">
        <v>117</v>
      </c>
      <c r="E224" s="151"/>
      <c r="F224" s="151"/>
      <c r="G224" s="151"/>
      <c r="H224" s="151"/>
      <c r="I224" s="151"/>
      <c r="J224" s="151"/>
      <c r="K224" s="151"/>
      <c r="L224" s="151"/>
      <c r="M224" s="151"/>
      <c r="N224" s="275">
        <f>BK224</f>
        <v>0</v>
      </c>
      <c r="O224" s="285"/>
      <c r="P224" s="285"/>
      <c r="Q224" s="285"/>
      <c r="R224" s="152"/>
      <c r="T224" s="153"/>
      <c r="U224" s="150"/>
      <c r="V224" s="150"/>
      <c r="W224" s="154">
        <f>W225+W233+W235+W242+W274+W280</f>
        <v>0</v>
      </c>
      <c r="X224" s="150"/>
      <c r="Y224" s="154">
        <f>Y225+Y233+Y235+Y242+Y274+Y280</f>
        <v>8.7709494999999986</v>
      </c>
      <c r="Z224" s="150"/>
      <c r="AA224" s="155">
        <f>AA225+AA233+AA235+AA242+AA274+AA280</f>
        <v>7.6095619999999995</v>
      </c>
      <c r="AR224" s="156" t="s">
        <v>103</v>
      </c>
      <c r="AT224" s="157" t="s">
        <v>76</v>
      </c>
      <c r="AU224" s="157" t="s">
        <v>77</v>
      </c>
      <c r="AY224" s="156" t="s">
        <v>150</v>
      </c>
      <c r="BK224" s="158">
        <f>BK225+BK233+BK235+BK242+BK274+BK280</f>
        <v>0</v>
      </c>
    </row>
    <row r="225" spans="2:65" s="9" customFormat="1" ht="19.899999999999999" customHeight="1">
      <c r="B225" s="149"/>
      <c r="C225" s="150"/>
      <c r="D225" s="159" t="s">
        <v>118</v>
      </c>
      <c r="E225" s="159"/>
      <c r="F225" s="159"/>
      <c r="G225" s="159"/>
      <c r="H225" s="159"/>
      <c r="I225" s="159"/>
      <c r="J225" s="159"/>
      <c r="K225" s="159"/>
      <c r="L225" s="159"/>
      <c r="M225" s="159"/>
      <c r="N225" s="270">
        <f>BK225</f>
        <v>0</v>
      </c>
      <c r="O225" s="274"/>
      <c r="P225" s="274"/>
      <c r="Q225" s="274"/>
      <c r="R225" s="152"/>
      <c r="T225" s="153"/>
      <c r="U225" s="150"/>
      <c r="V225" s="150"/>
      <c r="W225" s="154">
        <f>SUM(W226:W232)</f>
        <v>0</v>
      </c>
      <c r="X225" s="150"/>
      <c r="Y225" s="154">
        <f>SUM(Y226:Y232)</f>
        <v>0.2373075</v>
      </c>
      <c r="Z225" s="150"/>
      <c r="AA225" s="155">
        <f>SUM(AA226:AA232)</f>
        <v>0</v>
      </c>
      <c r="AR225" s="156" t="s">
        <v>103</v>
      </c>
      <c r="AT225" s="157" t="s">
        <v>76</v>
      </c>
      <c r="AU225" s="157" t="s">
        <v>85</v>
      </c>
      <c r="AY225" s="156" t="s">
        <v>150</v>
      </c>
      <c r="BK225" s="158">
        <f>SUM(BK226:BK232)</f>
        <v>0</v>
      </c>
    </row>
    <row r="226" spans="2:65" s="1" customFormat="1" ht="25.5" customHeight="1">
      <c r="B226" s="131"/>
      <c r="C226" s="160">
        <v>33</v>
      </c>
      <c r="D226" s="160" t="s">
        <v>151</v>
      </c>
      <c r="E226" s="161" t="s">
        <v>301</v>
      </c>
      <c r="F226" s="262" t="s">
        <v>302</v>
      </c>
      <c r="G226" s="262"/>
      <c r="H226" s="262"/>
      <c r="I226" s="262"/>
      <c r="J226" s="162" t="s">
        <v>303</v>
      </c>
      <c r="K226" s="163">
        <v>143.1</v>
      </c>
      <c r="L226" s="263">
        <v>0</v>
      </c>
      <c r="M226" s="263"/>
      <c r="N226" s="264">
        <f>ROUND(L226*K226,3)</f>
        <v>0</v>
      </c>
      <c r="O226" s="264"/>
      <c r="P226" s="264"/>
      <c r="Q226" s="264"/>
      <c r="R226" s="134"/>
      <c r="T226" s="165" t="s">
        <v>5</v>
      </c>
      <c r="U226" s="46" t="s">
        <v>44</v>
      </c>
      <c r="V226" s="38"/>
      <c r="W226" s="166">
        <f>V226*K226</f>
        <v>0</v>
      </c>
      <c r="X226" s="166">
        <v>0</v>
      </c>
      <c r="Y226" s="166">
        <f>X226*K226</f>
        <v>0</v>
      </c>
      <c r="Z226" s="166">
        <v>0</v>
      </c>
      <c r="AA226" s="167">
        <f>Z226*K226</f>
        <v>0</v>
      </c>
      <c r="AR226" s="21" t="s">
        <v>234</v>
      </c>
      <c r="AT226" s="21" t="s">
        <v>151</v>
      </c>
      <c r="AU226" s="21" t="s">
        <v>103</v>
      </c>
      <c r="AY226" s="21" t="s">
        <v>150</v>
      </c>
      <c r="BE226" s="104">
        <f>IF(U226="základná",N226,0)</f>
        <v>0</v>
      </c>
      <c r="BF226" s="104">
        <f>IF(U226="znížená",N226,0)</f>
        <v>0</v>
      </c>
      <c r="BG226" s="104">
        <f>IF(U226="zákl. prenesená",N226,0)</f>
        <v>0</v>
      </c>
      <c r="BH226" s="104">
        <f>IF(U226="zníž. prenesená",N226,0)</f>
        <v>0</v>
      </c>
      <c r="BI226" s="104">
        <f>IF(U226="nulová",N226,0)</f>
        <v>0</v>
      </c>
      <c r="BJ226" s="21" t="s">
        <v>103</v>
      </c>
      <c r="BK226" s="168">
        <f>ROUND(L226*K226,3)</f>
        <v>0</v>
      </c>
      <c r="BL226" s="21" t="s">
        <v>234</v>
      </c>
      <c r="BM226" s="21" t="s">
        <v>304</v>
      </c>
    </row>
    <row r="227" spans="2:65" s="10" customFormat="1" ht="16.5" customHeight="1">
      <c r="B227" s="169"/>
      <c r="C227" s="170"/>
      <c r="D227" s="170"/>
      <c r="E227" s="171" t="s">
        <v>5</v>
      </c>
      <c r="F227" s="291" t="s">
        <v>305</v>
      </c>
      <c r="G227" s="292"/>
      <c r="H227" s="292"/>
      <c r="I227" s="292"/>
      <c r="J227" s="170"/>
      <c r="K227" s="172">
        <v>143.1</v>
      </c>
      <c r="L227" s="170"/>
      <c r="M227" s="170"/>
      <c r="N227" s="170"/>
      <c r="O227" s="170"/>
      <c r="P227" s="170"/>
      <c r="Q227" s="170"/>
      <c r="R227" s="173"/>
      <c r="T227" s="174"/>
      <c r="U227" s="170"/>
      <c r="V227" s="170"/>
      <c r="W227" s="170"/>
      <c r="X227" s="170"/>
      <c r="Y227" s="170"/>
      <c r="Z227" s="170"/>
      <c r="AA227" s="175"/>
      <c r="AT227" s="176" t="s">
        <v>158</v>
      </c>
      <c r="AU227" s="176" t="s">
        <v>103</v>
      </c>
      <c r="AV227" s="10" t="s">
        <v>103</v>
      </c>
      <c r="AW227" s="10" t="s">
        <v>33</v>
      </c>
      <c r="AX227" s="10" t="s">
        <v>85</v>
      </c>
      <c r="AY227" s="176" t="s">
        <v>150</v>
      </c>
    </row>
    <row r="228" spans="2:65" s="1" customFormat="1" ht="16.5" customHeight="1">
      <c r="B228" s="131"/>
      <c r="C228" s="192">
        <v>34</v>
      </c>
      <c r="D228" s="192" t="s">
        <v>306</v>
      </c>
      <c r="E228" s="193" t="s">
        <v>307</v>
      </c>
      <c r="F228" s="293" t="s">
        <v>308</v>
      </c>
      <c r="G228" s="293"/>
      <c r="H228" s="293"/>
      <c r="I228" s="293"/>
      <c r="J228" s="194" t="s">
        <v>303</v>
      </c>
      <c r="K228" s="195">
        <v>143.1</v>
      </c>
      <c r="L228" s="294">
        <v>0</v>
      </c>
      <c r="M228" s="294"/>
      <c r="N228" s="295">
        <f>ROUND(L228*K228,3)</f>
        <v>0</v>
      </c>
      <c r="O228" s="264"/>
      <c r="P228" s="264"/>
      <c r="Q228" s="264"/>
      <c r="R228" s="134"/>
      <c r="T228" s="165" t="s">
        <v>5</v>
      </c>
      <c r="U228" s="46" t="s">
        <v>44</v>
      </c>
      <c r="V228" s="38"/>
      <c r="W228" s="166">
        <f>V228*K228</f>
        <v>0</v>
      </c>
      <c r="X228" s="166">
        <v>1E-3</v>
      </c>
      <c r="Y228" s="166">
        <f>X228*K228</f>
        <v>0.1431</v>
      </c>
      <c r="Z228" s="166">
        <v>0</v>
      </c>
      <c r="AA228" s="167">
        <f>Z228*K228</f>
        <v>0</v>
      </c>
      <c r="AR228" s="21" t="s">
        <v>300</v>
      </c>
      <c r="AT228" s="21" t="s">
        <v>306</v>
      </c>
      <c r="AU228" s="21" t="s">
        <v>103</v>
      </c>
      <c r="AY228" s="21" t="s">
        <v>150</v>
      </c>
      <c r="BE228" s="104">
        <f>IF(U228="základná",N228,0)</f>
        <v>0</v>
      </c>
      <c r="BF228" s="104">
        <f>IF(U228="znížená",N228,0)</f>
        <v>0</v>
      </c>
      <c r="BG228" s="104">
        <f>IF(U228="zákl. prenesená",N228,0)</f>
        <v>0</v>
      </c>
      <c r="BH228" s="104">
        <f>IF(U228="zníž. prenesená",N228,0)</f>
        <v>0</v>
      </c>
      <c r="BI228" s="104">
        <f>IF(U228="nulová",N228,0)</f>
        <v>0</v>
      </c>
      <c r="BJ228" s="21" t="s">
        <v>103</v>
      </c>
      <c r="BK228" s="168">
        <f>ROUND(L228*K228,3)</f>
        <v>0</v>
      </c>
      <c r="BL228" s="21" t="s">
        <v>234</v>
      </c>
      <c r="BM228" s="21" t="s">
        <v>309</v>
      </c>
    </row>
    <row r="229" spans="2:65" s="1" customFormat="1" ht="16.5" customHeight="1">
      <c r="B229" s="131"/>
      <c r="C229" s="160">
        <v>35</v>
      </c>
      <c r="D229" s="160" t="s">
        <v>151</v>
      </c>
      <c r="E229" s="161" t="s">
        <v>310</v>
      </c>
      <c r="F229" s="262" t="s">
        <v>311</v>
      </c>
      <c r="G229" s="262"/>
      <c r="H229" s="262"/>
      <c r="I229" s="262"/>
      <c r="J229" s="162" t="s">
        <v>154</v>
      </c>
      <c r="K229" s="163">
        <v>477</v>
      </c>
      <c r="L229" s="263">
        <v>0</v>
      </c>
      <c r="M229" s="263"/>
      <c r="N229" s="264">
        <f>ROUND(L229*K229,3)</f>
        <v>0</v>
      </c>
      <c r="O229" s="264"/>
      <c r="P229" s="264"/>
      <c r="Q229" s="264"/>
      <c r="R229" s="134"/>
      <c r="T229" s="165" t="s">
        <v>5</v>
      </c>
      <c r="U229" s="46" t="s">
        <v>44</v>
      </c>
      <c r="V229" s="38"/>
      <c r="W229" s="166">
        <f>V229*K229</f>
        <v>0</v>
      </c>
      <c r="X229" s="166">
        <v>4.0000000000000003E-5</v>
      </c>
      <c r="Y229" s="166">
        <f>X229*K229</f>
        <v>1.9080000000000003E-2</v>
      </c>
      <c r="Z229" s="166">
        <v>0</v>
      </c>
      <c r="AA229" s="167">
        <f>Z229*K229</f>
        <v>0</v>
      </c>
      <c r="AR229" s="21" t="s">
        <v>234</v>
      </c>
      <c r="AT229" s="21" t="s">
        <v>151</v>
      </c>
      <c r="AU229" s="21" t="s">
        <v>103</v>
      </c>
      <c r="AY229" s="21" t="s">
        <v>150</v>
      </c>
      <c r="BE229" s="104">
        <f>IF(U229="základná",N229,0)</f>
        <v>0</v>
      </c>
      <c r="BF229" s="104">
        <f>IF(U229="znížená",N229,0)</f>
        <v>0</v>
      </c>
      <c r="BG229" s="104">
        <f>IF(U229="zákl. prenesená",N229,0)</f>
        <v>0</v>
      </c>
      <c r="BH229" s="104">
        <f>IF(U229="zníž. prenesená",N229,0)</f>
        <v>0</v>
      </c>
      <c r="BI229" s="104">
        <f>IF(U229="nulová",N229,0)</f>
        <v>0</v>
      </c>
      <c r="BJ229" s="21" t="s">
        <v>103</v>
      </c>
      <c r="BK229" s="168">
        <f>ROUND(L229*K229,3)</f>
        <v>0</v>
      </c>
      <c r="BL229" s="21" t="s">
        <v>234</v>
      </c>
      <c r="BM229" s="21" t="s">
        <v>312</v>
      </c>
    </row>
    <row r="230" spans="2:65" s="10" customFormat="1" ht="16.5" customHeight="1">
      <c r="B230" s="169"/>
      <c r="C230" s="170"/>
      <c r="D230" s="170"/>
      <c r="E230" s="171" t="s">
        <v>5</v>
      </c>
      <c r="F230" s="291" t="s">
        <v>101</v>
      </c>
      <c r="G230" s="292"/>
      <c r="H230" s="292"/>
      <c r="I230" s="292"/>
      <c r="J230" s="170"/>
      <c r="K230" s="172">
        <v>477</v>
      </c>
      <c r="L230" s="170"/>
      <c r="M230" s="170"/>
      <c r="N230" s="170"/>
      <c r="O230" s="170"/>
      <c r="P230" s="170"/>
      <c r="Q230" s="170"/>
      <c r="R230" s="173"/>
      <c r="T230" s="174"/>
      <c r="U230" s="170"/>
      <c r="V230" s="170"/>
      <c r="W230" s="170"/>
      <c r="X230" s="170"/>
      <c r="Y230" s="170"/>
      <c r="Z230" s="170"/>
      <c r="AA230" s="175"/>
      <c r="AT230" s="176" t="s">
        <v>158</v>
      </c>
      <c r="AU230" s="176" t="s">
        <v>103</v>
      </c>
      <c r="AV230" s="10" t="s">
        <v>103</v>
      </c>
      <c r="AW230" s="10" t="s">
        <v>33</v>
      </c>
      <c r="AX230" s="10" t="s">
        <v>85</v>
      </c>
      <c r="AY230" s="176" t="s">
        <v>150</v>
      </c>
    </row>
    <row r="231" spans="2:65" s="1" customFormat="1" ht="25.5" customHeight="1">
      <c r="B231" s="131"/>
      <c r="C231" s="192">
        <v>36</v>
      </c>
      <c r="D231" s="192" t="s">
        <v>306</v>
      </c>
      <c r="E231" s="193" t="s">
        <v>314</v>
      </c>
      <c r="F231" s="293" t="s">
        <v>315</v>
      </c>
      <c r="G231" s="293"/>
      <c r="H231" s="293"/>
      <c r="I231" s="293"/>
      <c r="J231" s="194" t="s">
        <v>154</v>
      </c>
      <c r="K231" s="195">
        <v>500.85</v>
      </c>
      <c r="L231" s="294">
        <v>0</v>
      </c>
      <c r="M231" s="294"/>
      <c r="N231" s="295">
        <f>ROUND(L231*K231,3)</f>
        <v>0</v>
      </c>
      <c r="O231" s="264"/>
      <c r="P231" s="264"/>
      <c r="Q231" s="264"/>
      <c r="R231" s="134"/>
      <c r="T231" s="165" t="s">
        <v>5</v>
      </c>
      <c r="U231" s="46" t="s">
        <v>44</v>
      </c>
      <c r="V231" s="38"/>
      <c r="W231" s="166">
        <f>V231*K231</f>
        <v>0</v>
      </c>
      <c r="X231" s="166">
        <v>1.4999999999999999E-4</v>
      </c>
      <c r="Y231" s="166">
        <f>X231*K231</f>
        <v>7.51275E-2</v>
      </c>
      <c r="Z231" s="166">
        <v>0</v>
      </c>
      <c r="AA231" s="167">
        <f>Z231*K231</f>
        <v>0</v>
      </c>
      <c r="AR231" s="21" t="s">
        <v>300</v>
      </c>
      <c r="AT231" s="21" t="s">
        <v>306</v>
      </c>
      <c r="AU231" s="21" t="s">
        <v>103</v>
      </c>
      <c r="AY231" s="21" t="s">
        <v>150</v>
      </c>
      <c r="BE231" s="104">
        <f>IF(U231="základná",N231,0)</f>
        <v>0</v>
      </c>
      <c r="BF231" s="104">
        <f>IF(U231="znížená",N231,0)</f>
        <v>0</v>
      </c>
      <c r="BG231" s="104">
        <f>IF(U231="zákl. prenesená",N231,0)</f>
        <v>0</v>
      </c>
      <c r="BH231" s="104">
        <f>IF(U231="zníž. prenesená",N231,0)</f>
        <v>0</v>
      </c>
      <c r="BI231" s="104">
        <f>IF(U231="nulová",N231,0)</f>
        <v>0</v>
      </c>
      <c r="BJ231" s="21" t="s">
        <v>103</v>
      </c>
      <c r="BK231" s="168">
        <f>ROUND(L231*K231,3)</f>
        <v>0</v>
      </c>
      <c r="BL231" s="21" t="s">
        <v>234</v>
      </c>
      <c r="BM231" s="21" t="s">
        <v>316</v>
      </c>
    </row>
    <row r="232" spans="2:65" s="1" customFormat="1" ht="25.5" customHeight="1">
      <c r="B232" s="131"/>
      <c r="C232" s="160">
        <v>37</v>
      </c>
      <c r="D232" s="160" t="s">
        <v>151</v>
      </c>
      <c r="E232" s="161" t="s">
        <v>317</v>
      </c>
      <c r="F232" s="262" t="s">
        <v>318</v>
      </c>
      <c r="G232" s="262"/>
      <c r="H232" s="262"/>
      <c r="I232" s="262"/>
      <c r="J232" s="162" t="s">
        <v>319</v>
      </c>
      <c r="K232" s="164">
        <v>103.21899999999999</v>
      </c>
      <c r="L232" s="263">
        <v>0</v>
      </c>
      <c r="M232" s="263"/>
      <c r="N232" s="264">
        <f>ROUND(L232*K232,3)</f>
        <v>0</v>
      </c>
      <c r="O232" s="264"/>
      <c r="P232" s="264"/>
      <c r="Q232" s="264"/>
      <c r="R232" s="134"/>
      <c r="T232" s="165" t="s">
        <v>5</v>
      </c>
      <c r="U232" s="46" t="s">
        <v>44</v>
      </c>
      <c r="V232" s="38"/>
      <c r="W232" s="166">
        <f>V232*K232</f>
        <v>0</v>
      </c>
      <c r="X232" s="166">
        <v>0</v>
      </c>
      <c r="Y232" s="166">
        <f>X232*K232</f>
        <v>0</v>
      </c>
      <c r="Z232" s="166">
        <v>0</v>
      </c>
      <c r="AA232" s="167">
        <f>Z232*K232</f>
        <v>0</v>
      </c>
      <c r="AR232" s="21" t="s">
        <v>234</v>
      </c>
      <c r="AT232" s="21" t="s">
        <v>151</v>
      </c>
      <c r="AU232" s="21" t="s">
        <v>103</v>
      </c>
      <c r="AY232" s="21" t="s">
        <v>150</v>
      </c>
      <c r="BE232" s="104">
        <f>IF(U232="základná",N232,0)</f>
        <v>0</v>
      </c>
      <c r="BF232" s="104">
        <f>IF(U232="znížená",N232,0)</f>
        <v>0</v>
      </c>
      <c r="BG232" s="104">
        <f>IF(U232="zákl. prenesená",N232,0)</f>
        <v>0</v>
      </c>
      <c r="BH232" s="104">
        <f>IF(U232="zníž. prenesená",N232,0)</f>
        <v>0</v>
      </c>
      <c r="BI232" s="104">
        <f>IF(U232="nulová",N232,0)</f>
        <v>0</v>
      </c>
      <c r="BJ232" s="21" t="s">
        <v>103</v>
      </c>
      <c r="BK232" s="168">
        <f>ROUND(L232*K232,3)</f>
        <v>0</v>
      </c>
      <c r="BL232" s="21" t="s">
        <v>234</v>
      </c>
      <c r="BM232" s="21" t="s">
        <v>320</v>
      </c>
    </row>
    <row r="233" spans="2:65" s="9" customFormat="1" ht="29.85" customHeight="1">
      <c r="B233" s="149"/>
      <c r="C233" s="150"/>
      <c r="D233" s="159" t="s">
        <v>119</v>
      </c>
      <c r="E233" s="159"/>
      <c r="F233" s="159"/>
      <c r="G233" s="159"/>
      <c r="H233" s="159"/>
      <c r="I233" s="159"/>
      <c r="J233" s="159"/>
      <c r="K233" s="159"/>
      <c r="L233" s="159"/>
      <c r="M233" s="159"/>
      <c r="N233" s="282">
        <f>BK233</f>
        <v>0</v>
      </c>
      <c r="O233" s="283"/>
      <c r="P233" s="283"/>
      <c r="Q233" s="283"/>
      <c r="R233" s="152"/>
      <c r="T233" s="153"/>
      <c r="U233" s="150"/>
      <c r="V233" s="150"/>
      <c r="W233" s="154">
        <f>W234</f>
        <v>0</v>
      </c>
      <c r="X233" s="150"/>
      <c r="Y233" s="154">
        <f>Y234</f>
        <v>0</v>
      </c>
      <c r="Z233" s="150"/>
      <c r="AA233" s="155">
        <f>AA234</f>
        <v>0</v>
      </c>
      <c r="AR233" s="156" t="s">
        <v>103</v>
      </c>
      <c r="AT233" s="157" t="s">
        <v>76</v>
      </c>
      <c r="AU233" s="157" t="s">
        <v>85</v>
      </c>
      <c r="AY233" s="156" t="s">
        <v>150</v>
      </c>
      <c r="BK233" s="158">
        <f>BK234</f>
        <v>0</v>
      </c>
    </row>
    <row r="234" spans="2:65" s="1" customFormat="1" ht="25.5" customHeight="1">
      <c r="B234" s="131"/>
      <c r="C234" s="160">
        <v>38</v>
      </c>
      <c r="D234" s="160" t="s">
        <v>151</v>
      </c>
      <c r="E234" s="161" t="s">
        <v>321</v>
      </c>
      <c r="F234" s="262" t="s">
        <v>322</v>
      </c>
      <c r="G234" s="262"/>
      <c r="H234" s="262"/>
      <c r="I234" s="262"/>
      <c r="J234" s="162" t="s">
        <v>154</v>
      </c>
      <c r="K234" s="163">
        <v>25</v>
      </c>
      <c r="L234" s="263">
        <v>0</v>
      </c>
      <c r="M234" s="263"/>
      <c r="N234" s="264">
        <f>ROUND(L234*K234,3)</f>
        <v>0</v>
      </c>
      <c r="O234" s="264"/>
      <c r="P234" s="264"/>
      <c r="Q234" s="264"/>
      <c r="R234" s="134"/>
      <c r="T234" s="165" t="s">
        <v>5</v>
      </c>
      <c r="U234" s="46" t="s">
        <v>44</v>
      </c>
      <c r="V234" s="38"/>
      <c r="W234" s="166">
        <f>V234*K234</f>
        <v>0</v>
      </c>
      <c r="X234" s="166">
        <v>0</v>
      </c>
      <c r="Y234" s="166">
        <f>X234*K234</f>
        <v>0</v>
      </c>
      <c r="Z234" s="166">
        <v>0</v>
      </c>
      <c r="AA234" s="167">
        <f>Z234*K234</f>
        <v>0</v>
      </c>
      <c r="AR234" s="21" t="s">
        <v>234</v>
      </c>
      <c r="AT234" s="21" t="s">
        <v>151</v>
      </c>
      <c r="AU234" s="21" t="s">
        <v>103</v>
      </c>
      <c r="AY234" s="21" t="s">
        <v>150</v>
      </c>
      <c r="BE234" s="104">
        <f>IF(U234="základná",N234,0)</f>
        <v>0</v>
      </c>
      <c r="BF234" s="104">
        <f>IF(U234="znížená",N234,0)</f>
        <v>0</v>
      </c>
      <c r="BG234" s="104">
        <f>IF(U234="zákl. prenesená",N234,0)</f>
        <v>0</v>
      </c>
      <c r="BH234" s="104">
        <f>IF(U234="zníž. prenesená",N234,0)</f>
        <v>0</v>
      </c>
      <c r="BI234" s="104">
        <f>IF(U234="nulová",N234,0)</f>
        <v>0</v>
      </c>
      <c r="BJ234" s="21" t="s">
        <v>103</v>
      </c>
      <c r="BK234" s="168">
        <f>ROUND(L234*K234,3)</f>
        <v>0</v>
      </c>
      <c r="BL234" s="21" t="s">
        <v>234</v>
      </c>
      <c r="BM234" s="21" t="s">
        <v>323</v>
      </c>
    </row>
    <row r="235" spans="2:65" s="9" customFormat="1" ht="29.85" customHeight="1">
      <c r="B235" s="149"/>
      <c r="C235" s="150"/>
      <c r="D235" s="159" t="s">
        <v>120</v>
      </c>
      <c r="E235" s="159"/>
      <c r="F235" s="159"/>
      <c r="G235" s="159"/>
      <c r="H235" s="159"/>
      <c r="I235" s="159"/>
      <c r="J235" s="159"/>
      <c r="K235" s="159"/>
      <c r="L235" s="159"/>
      <c r="M235" s="159"/>
      <c r="N235" s="282">
        <f>BK235</f>
        <v>0</v>
      </c>
      <c r="O235" s="283"/>
      <c r="P235" s="283"/>
      <c r="Q235" s="283"/>
      <c r="R235" s="152"/>
      <c r="T235" s="153"/>
      <c r="U235" s="150"/>
      <c r="V235" s="150"/>
      <c r="W235" s="154">
        <f>SUM(W236:W241)</f>
        <v>0</v>
      </c>
      <c r="X235" s="150"/>
      <c r="Y235" s="154">
        <f>SUM(Y236:Y241)</f>
        <v>7.3934999999999995</v>
      </c>
      <c r="Z235" s="150"/>
      <c r="AA235" s="155">
        <f>SUM(AA236:AA241)</f>
        <v>7.1549999999999994</v>
      </c>
      <c r="AR235" s="156" t="s">
        <v>103</v>
      </c>
      <c r="AT235" s="157" t="s">
        <v>76</v>
      </c>
      <c r="AU235" s="157" t="s">
        <v>85</v>
      </c>
      <c r="AY235" s="156" t="s">
        <v>150</v>
      </c>
      <c r="BK235" s="158">
        <f>SUM(BK236:BK241)</f>
        <v>0</v>
      </c>
    </row>
    <row r="236" spans="2:65" s="1" customFormat="1" ht="38.25" customHeight="1">
      <c r="B236" s="131"/>
      <c r="C236" s="160">
        <v>39</v>
      </c>
      <c r="D236" s="160" t="s">
        <v>151</v>
      </c>
      <c r="E236" s="161" t="s">
        <v>324</v>
      </c>
      <c r="F236" s="262" t="s">
        <v>325</v>
      </c>
      <c r="G236" s="262"/>
      <c r="H236" s="262"/>
      <c r="I236" s="262"/>
      <c r="J236" s="162" t="s">
        <v>154</v>
      </c>
      <c r="K236" s="163">
        <v>477</v>
      </c>
      <c r="L236" s="263">
        <v>0</v>
      </c>
      <c r="M236" s="263"/>
      <c r="N236" s="264">
        <f>ROUND(L236*K236,3)</f>
        <v>0</v>
      </c>
      <c r="O236" s="264"/>
      <c r="P236" s="264"/>
      <c r="Q236" s="264"/>
      <c r="R236" s="134"/>
      <c r="T236" s="165" t="s">
        <v>5</v>
      </c>
      <c r="U236" s="46" t="s">
        <v>44</v>
      </c>
      <c r="V236" s="38"/>
      <c r="W236" s="166">
        <f>V236*K236</f>
        <v>0</v>
      </c>
      <c r="X236" s="166">
        <v>1.55E-2</v>
      </c>
      <c r="Y236" s="166">
        <f>X236*K236</f>
        <v>7.3934999999999995</v>
      </c>
      <c r="Z236" s="166">
        <v>0</v>
      </c>
      <c r="AA236" s="167">
        <f>Z236*K236</f>
        <v>0</v>
      </c>
      <c r="AR236" s="21" t="s">
        <v>234</v>
      </c>
      <c r="AT236" s="21" t="s">
        <v>151</v>
      </c>
      <c r="AU236" s="21" t="s">
        <v>103</v>
      </c>
      <c r="AY236" s="21" t="s">
        <v>150</v>
      </c>
      <c r="BE236" s="104">
        <f>IF(U236="základná",N236,0)</f>
        <v>0</v>
      </c>
      <c r="BF236" s="104">
        <f>IF(U236="znížená",N236,0)</f>
        <v>0</v>
      </c>
      <c r="BG236" s="104">
        <f>IF(U236="zákl. prenesená",N236,0)</f>
        <v>0</v>
      </c>
      <c r="BH236" s="104">
        <f>IF(U236="zníž. prenesená",N236,0)</f>
        <v>0</v>
      </c>
      <c r="BI236" s="104">
        <f>IF(U236="nulová",N236,0)</f>
        <v>0</v>
      </c>
      <c r="BJ236" s="21" t="s">
        <v>103</v>
      </c>
      <c r="BK236" s="168">
        <f>ROUND(L236*K236,3)</f>
        <v>0</v>
      </c>
      <c r="BL236" s="21" t="s">
        <v>234</v>
      </c>
      <c r="BM236" s="21" t="s">
        <v>326</v>
      </c>
    </row>
    <row r="237" spans="2:65" s="12" customFormat="1" ht="16.5" customHeight="1">
      <c r="B237" s="185"/>
      <c r="C237" s="186"/>
      <c r="D237" s="186"/>
      <c r="E237" s="187" t="s">
        <v>5</v>
      </c>
      <c r="F237" s="289" t="s">
        <v>327</v>
      </c>
      <c r="G237" s="290"/>
      <c r="H237" s="290"/>
      <c r="I237" s="290"/>
      <c r="J237" s="186"/>
      <c r="K237" s="187" t="s">
        <v>5</v>
      </c>
      <c r="L237" s="186"/>
      <c r="M237" s="186"/>
      <c r="N237" s="186"/>
      <c r="O237" s="186"/>
      <c r="P237" s="186"/>
      <c r="Q237" s="186"/>
      <c r="R237" s="188"/>
      <c r="T237" s="189"/>
      <c r="U237" s="186"/>
      <c r="V237" s="186"/>
      <c r="W237" s="186"/>
      <c r="X237" s="186"/>
      <c r="Y237" s="186"/>
      <c r="Z237" s="186"/>
      <c r="AA237" s="190"/>
      <c r="AT237" s="191" t="s">
        <v>158</v>
      </c>
      <c r="AU237" s="191" t="s">
        <v>103</v>
      </c>
      <c r="AV237" s="12" t="s">
        <v>85</v>
      </c>
      <c r="AW237" s="12" t="s">
        <v>33</v>
      </c>
      <c r="AX237" s="12" t="s">
        <v>77</v>
      </c>
      <c r="AY237" s="191" t="s">
        <v>150</v>
      </c>
    </row>
    <row r="238" spans="2:65" s="10" customFormat="1" ht="16.5" customHeight="1">
      <c r="B238" s="169"/>
      <c r="C238" s="170"/>
      <c r="D238" s="170"/>
      <c r="E238" s="171" t="s">
        <v>101</v>
      </c>
      <c r="F238" s="276" t="s">
        <v>102</v>
      </c>
      <c r="G238" s="277"/>
      <c r="H238" s="277"/>
      <c r="I238" s="277"/>
      <c r="J238" s="170"/>
      <c r="K238" s="172">
        <v>477</v>
      </c>
      <c r="L238" s="170"/>
      <c r="M238" s="170"/>
      <c r="N238" s="170"/>
      <c r="O238" s="170"/>
      <c r="P238" s="170"/>
      <c r="Q238" s="170"/>
      <c r="R238" s="173"/>
      <c r="T238" s="174"/>
      <c r="U238" s="170"/>
      <c r="V238" s="170"/>
      <c r="W238" s="170"/>
      <c r="X238" s="170"/>
      <c r="Y238" s="170"/>
      <c r="Z238" s="170"/>
      <c r="AA238" s="175"/>
      <c r="AT238" s="176" t="s">
        <v>158</v>
      </c>
      <c r="AU238" s="176" t="s">
        <v>103</v>
      </c>
      <c r="AV238" s="10" t="s">
        <v>103</v>
      </c>
      <c r="AW238" s="10" t="s">
        <v>33</v>
      </c>
      <c r="AX238" s="10" t="s">
        <v>85</v>
      </c>
      <c r="AY238" s="176" t="s">
        <v>150</v>
      </c>
    </row>
    <row r="239" spans="2:65" s="1" customFormat="1" ht="51" customHeight="1">
      <c r="B239" s="131"/>
      <c r="C239" s="160">
        <v>40</v>
      </c>
      <c r="D239" s="160" t="s">
        <v>151</v>
      </c>
      <c r="E239" s="161" t="s">
        <v>328</v>
      </c>
      <c r="F239" s="262" t="s">
        <v>329</v>
      </c>
      <c r="G239" s="262"/>
      <c r="H239" s="262"/>
      <c r="I239" s="262"/>
      <c r="J239" s="162" t="s">
        <v>154</v>
      </c>
      <c r="K239" s="163">
        <v>477</v>
      </c>
      <c r="L239" s="263">
        <v>0</v>
      </c>
      <c r="M239" s="263"/>
      <c r="N239" s="264">
        <f>ROUND(L239*K239,3)</f>
        <v>0</v>
      </c>
      <c r="O239" s="264"/>
      <c r="P239" s="264"/>
      <c r="Q239" s="264"/>
      <c r="R239" s="134"/>
      <c r="T239" s="165" t="s">
        <v>5</v>
      </c>
      <c r="U239" s="46" t="s">
        <v>44</v>
      </c>
      <c r="V239" s="38"/>
      <c r="W239" s="166">
        <f>V239*K239</f>
        <v>0</v>
      </c>
      <c r="X239" s="166">
        <v>0</v>
      </c>
      <c r="Y239" s="166">
        <f>X239*K239</f>
        <v>0</v>
      </c>
      <c r="Z239" s="166">
        <v>1.4999999999999999E-2</v>
      </c>
      <c r="AA239" s="167">
        <f>Z239*K239</f>
        <v>7.1549999999999994</v>
      </c>
      <c r="AR239" s="21" t="s">
        <v>234</v>
      </c>
      <c r="AT239" s="21" t="s">
        <v>151</v>
      </c>
      <c r="AU239" s="21" t="s">
        <v>103</v>
      </c>
      <c r="AY239" s="21" t="s">
        <v>150</v>
      </c>
      <c r="BE239" s="104">
        <f>IF(U239="základná",N239,0)</f>
        <v>0</v>
      </c>
      <c r="BF239" s="104">
        <f>IF(U239="znížená",N239,0)</f>
        <v>0</v>
      </c>
      <c r="BG239" s="104">
        <f>IF(U239="zákl. prenesená",N239,0)</f>
        <v>0</v>
      </c>
      <c r="BH239" s="104">
        <f>IF(U239="zníž. prenesená",N239,0)</f>
        <v>0</v>
      </c>
      <c r="BI239" s="104">
        <f>IF(U239="nulová",N239,0)</f>
        <v>0</v>
      </c>
      <c r="BJ239" s="21" t="s">
        <v>103</v>
      </c>
      <c r="BK239" s="168">
        <f>ROUND(L239*K239,3)</f>
        <v>0</v>
      </c>
      <c r="BL239" s="21" t="s">
        <v>234</v>
      </c>
      <c r="BM239" s="21" t="s">
        <v>330</v>
      </c>
    </row>
    <row r="240" spans="2:65" s="10" customFormat="1" ht="16.5" customHeight="1">
      <c r="B240" s="169"/>
      <c r="C240" s="170"/>
      <c r="D240" s="170"/>
      <c r="E240" s="171" t="s">
        <v>5</v>
      </c>
      <c r="F240" s="291" t="s">
        <v>101</v>
      </c>
      <c r="G240" s="292"/>
      <c r="H240" s="292"/>
      <c r="I240" s="292"/>
      <c r="J240" s="170"/>
      <c r="K240" s="172">
        <v>477</v>
      </c>
      <c r="L240" s="170"/>
      <c r="M240" s="170"/>
      <c r="N240" s="170"/>
      <c r="O240" s="170"/>
      <c r="P240" s="170"/>
      <c r="Q240" s="170"/>
      <c r="R240" s="173"/>
      <c r="T240" s="174"/>
      <c r="U240" s="170"/>
      <c r="V240" s="170"/>
      <c r="W240" s="170"/>
      <c r="X240" s="170"/>
      <c r="Y240" s="170"/>
      <c r="Z240" s="170"/>
      <c r="AA240" s="175"/>
      <c r="AT240" s="176" t="s">
        <v>158</v>
      </c>
      <c r="AU240" s="176" t="s">
        <v>103</v>
      </c>
      <c r="AV240" s="10" t="s">
        <v>103</v>
      </c>
      <c r="AW240" s="10" t="s">
        <v>33</v>
      </c>
      <c r="AX240" s="10" t="s">
        <v>85</v>
      </c>
      <c r="AY240" s="176" t="s">
        <v>150</v>
      </c>
    </row>
    <row r="241" spans="2:65" s="1" customFormat="1" ht="38.25" customHeight="1">
      <c r="B241" s="131"/>
      <c r="C241" s="160">
        <v>41</v>
      </c>
      <c r="D241" s="160" t="s">
        <v>151</v>
      </c>
      <c r="E241" s="161" t="s">
        <v>331</v>
      </c>
      <c r="F241" s="262" t="s">
        <v>332</v>
      </c>
      <c r="G241" s="262"/>
      <c r="H241" s="262"/>
      <c r="I241" s="262"/>
      <c r="J241" s="162" t="s">
        <v>319</v>
      </c>
      <c r="K241" s="164">
        <v>122.684</v>
      </c>
      <c r="L241" s="263">
        <v>0</v>
      </c>
      <c r="M241" s="263"/>
      <c r="N241" s="264">
        <f>ROUND(L241*K241,3)</f>
        <v>0</v>
      </c>
      <c r="O241" s="264"/>
      <c r="P241" s="264"/>
      <c r="Q241" s="264"/>
      <c r="R241" s="134"/>
      <c r="T241" s="165" t="s">
        <v>5</v>
      </c>
      <c r="U241" s="46" t="s">
        <v>44</v>
      </c>
      <c r="V241" s="38"/>
      <c r="W241" s="166">
        <f>V241*K241</f>
        <v>0</v>
      </c>
      <c r="X241" s="166">
        <v>0</v>
      </c>
      <c r="Y241" s="166">
        <f>X241*K241</f>
        <v>0</v>
      </c>
      <c r="Z241" s="166">
        <v>0</v>
      </c>
      <c r="AA241" s="167">
        <f>Z241*K241</f>
        <v>0</v>
      </c>
      <c r="AR241" s="21" t="s">
        <v>234</v>
      </c>
      <c r="AT241" s="21" t="s">
        <v>151</v>
      </c>
      <c r="AU241" s="21" t="s">
        <v>103</v>
      </c>
      <c r="AY241" s="21" t="s">
        <v>150</v>
      </c>
      <c r="BE241" s="104">
        <f>IF(U241="základná",N241,0)</f>
        <v>0</v>
      </c>
      <c r="BF241" s="104">
        <f>IF(U241="znížená",N241,0)</f>
        <v>0</v>
      </c>
      <c r="BG241" s="104">
        <f>IF(U241="zákl. prenesená",N241,0)</f>
        <v>0</v>
      </c>
      <c r="BH241" s="104">
        <f>IF(U241="zníž. prenesená",N241,0)</f>
        <v>0</v>
      </c>
      <c r="BI241" s="104">
        <f>IF(U241="nulová",N241,0)</f>
        <v>0</v>
      </c>
      <c r="BJ241" s="21" t="s">
        <v>103</v>
      </c>
      <c r="BK241" s="168">
        <f>ROUND(L241*K241,3)</f>
        <v>0</v>
      </c>
      <c r="BL241" s="21" t="s">
        <v>234</v>
      </c>
      <c r="BM241" s="21" t="s">
        <v>333</v>
      </c>
    </row>
    <row r="242" spans="2:65" s="9" customFormat="1" ht="29.85" customHeight="1">
      <c r="B242" s="149"/>
      <c r="C242" s="150"/>
      <c r="D242" s="159" t="s">
        <v>121</v>
      </c>
      <c r="E242" s="159"/>
      <c r="F242" s="159"/>
      <c r="G242" s="159"/>
      <c r="H242" s="159"/>
      <c r="I242" s="159"/>
      <c r="J242" s="159"/>
      <c r="K242" s="159"/>
      <c r="L242" s="159"/>
      <c r="M242" s="159"/>
      <c r="N242" s="282">
        <f>BK242</f>
        <v>0</v>
      </c>
      <c r="O242" s="283"/>
      <c r="P242" s="283"/>
      <c r="Q242" s="283"/>
      <c r="R242" s="152"/>
      <c r="T242" s="153"/>
      <c r="U242" s="150"/>
      <c r="V242" s="150"/>
      <c r="W242" s="154">
        <f>SUM(W243:W273)</f>
        <v>0</v>
      </c>
      <c r="X242" s="150"/>
      <c r="Y242" s="154">
        <f>SUM(Y243:Y273)</f>
        <v>0.96914199999999995</v>
      </c>
      <c r="Z242" s="150"/>
      <c r="AA242" s="155">
        <f>SUM(AA243:AA273)</f>
        <v>0.45456200000000002</v>
      </c>
      <c r="AR242" s="156" t="s">
        <v>103</v>
      </c>
      <c r="AT242" s="157" t="s">
        <v>76</v>
      </c>
      <c r="AU242" s="157" t="s">
        <v>85</v>
      </c>
      <c r="AY242" s="156" t="s">
        <v>150</v>
      </c>
      <c r="BK242" s="158">
        <f>SUM(BK243:BK273)</f>
        <v>0</v>
      </c>
    </row>
    <row r="243" spans="2:65" s="1" customFormat="1" ht="25.5" customHeight="1">
      <c r="B243" s="131"/>
      <c r="C243" s="160">
        <v>42</v>
      </c>
      <c r="D243" s="160" t="s">
        <v>151</v>
      </c>
      <c r="E243" s="161" t="s">
        <v>334</v>
      </c>
      <c r="F243" s="262" t="s">
        <v>335</v>
      </c>
      <c r="G243" s="262"/>
      <c r="H243" s="262"/>
      <c r="I243" s="262"/>
      <c r="J243" s="162" t="s">
        <v>154</v>
      </c>
      <c r="K243" s="163">
        <v>3.6</v>
      </c>
      <c r="L243" s="263">
        <v>0</v>
      </c>
      <c r="M243" s="263"/>
      <c r="N243" s="264">
        <f>ROUND(L243*K243,3)</f>
        <v>0</v>
      </c>
      <c r="O243" s="264"/>
      <c r="P243" s="264"/>
      <c r="Q243" s="264"/>
      <c r="R243" s="134"/>
      <c r="T243" s="165" t="s">
        <v>5</v>
      </c>
      <c r="U243" s="46" t="s">
        <v>44</v>
      </c>
      <c r="V243" s="38"/>
      <c r="W243" s="166">
        <f>V243*K243</f>
        <v>0</v>
      </c>
      <c r="X243" s="166">
        <v>4.8999999999999998E-4</v>
      </c>
      <c r="Y243" s="166">
        <f>X243*K243</f>
        <v>1.7639999999999999E-3</v>
      </c>
      <c r="Z243" s="166">
        <v>0</v>
      </c>
      <c r="AA243" s="167">
        <f>Z243*K243</f>
        <v>0</v>
      </c>
      <c r="AR243" s="21" t="s">
        <v>234</v>
      </c>
      <c r="AT243" s="21" t="s">
        <v>151</v>
      </c>
      <c r="AU243" s="21" t="s">
        <v>103</v>
      </c>
      <c r="AY243" s="21" t="s">
        <v>150</v>
      </c>
      <c r="BE243" s="104">
        <f>IF(U243="základná",N243,0)</f>
        <v>0</v>
      </c>
      <c r="BF243" s="104">
        <f>IF(U243="znížená",N243,0)</f>
        <v>0</v>
      </c>
      <c r="BG243" s="104">
        <f>IF(U243="zákl. prenesená",N243,0)</f>
        <v>0</v>
      </c>
      <c r="BH243" s="104">
        <f>IF(U243="zníž. prenesená",N243,0)</f>
        <v>0</v>
      </c>
      <c r="BI243" s="104">
        <f>IF(U243="nulová",N243,0)</f>
        <v>0</v>
      </c>
      <c r="BJ243" s="21" t="s">
        <v>103</v>
      </c>
      <c r="BK243" s="168">
        <f>ROUND(L243*K243,3)</f>
        <v>0</v>
      </c>
      <c r="BL243" s="21" t="s">
        <v>234</v>
      </c>
      <c r="BM243" s="21" t="s">
        <v>336</v>
      </c>
    </row>
    <row r="244" spans="2:65" s="12" customFormat="1" ht="16.5" customHeight="1">
      <c r="B244" s="185"/>
      <c r="C244" s="186"/>
      <c r="D244" s="186"/>
      <c r="E244" s="187" t="s">
        <v>5</v>
      </c>
      <c r="F244" s="289" t="s">
        <v>337</v>
      </c>
      <c r="G244" s="290"/>
      <c r="H244" s="290"/>
      <c r="I244" s="290"/>
      <c r="J244" s="186"/>
      <c r="K244" s="187" t="s">
        <v>5</v>
      </c>
      <c r="L244" s="186"/>
      <c r="M244" s="186"/>
      <c r="N244" s="186"/>
      <c r="O244" s="186"/>
      <c r="P244" s="186"/>
      <c r="Q244" s="186"/>
      <c r="R244" s="188"/>
      <c r="T244" s="189"/>
      <c r="U244" s="186"/>
      <c r="V244" s="186"/>
      <c r="W244" s="186"/>
      <c r="X244" s="186"/>
      <c r="Y244" s="186"/>
      <c r="Z244" s="186"/>
      <c r="AA244" s="190"/>
      <c r="AT244" s="191" t="s">
        <v>158</v>
      </c>
      <c r="AU244" s="191" t="s">
        <v>103</v>
      </c>
      <c r="AV244" s="12" t="s">
        <v>85</v>
      </c>
      <c r="AW244" s="12" t="s">
        <v>33</v>
      </c>
      <c r="AX244" s="12" t="s">
        <v>77</v>
      </c>
      <c r="AY244" s="191" t="s">
        <v>150</v>
      </c>
    </row>
    <row r="245" spans="2:65" s="10" customFormat="1" ht="16.5" customHeight="1">
      <c r="B245" s="169"/>
      <c r="C245" s="170"/>
      <c r="D245" s="170"/>
      <c r="E245" s="171" t="s">
        <v>5</v>
      </c>
      <c r="F245" s="276" t="s">
        <v>338</v>
      </c>
      <c r="G245" s="277"/>
      <c r="H245" s="277"/>
      <c r="I245" s="277"/>
      <c r="J245" s="170"/>
      <c r="K245" s="172">
        <v>3.6</v>
      </c>
      <c r="L245" s="170"/>
      <c r="M245" s="170"/>
      <c r="N245" s="170"/>
      <c r="O245" s="170"/>
      <c r="P245" s="170"/>
      <c r="Q245" s="170"/>
      <c r="R245" s="173"/>
      <c r="T245" s="174"/>
      <c r="U245" s="170"/>
      <c r="V245" s="170"/>
      <c r="W245" s="170"/>
      <c r="X245" s="170"/>
      <c r="Y245" s="170"/>
      <c r="Z245" s="170"/>
      <c r="AA245" s="175"/>
      <c r="AT245" s="176" t="s">
        <v>158</v>
      </c>
      <c r="AU245" s="176" t="s">
        <v>103</v>
      </c>
      <c r="AV245" s="10" t="s">
        <v>103</v>
      </c>
      <c r="AW245" s="10" t="s">
        <v>33</v>
      </c>
      <c r="AX245" s="10" t="s">
        <v>85</v>
      </c>
      <c r="AY245" s="176" t="s">
        <v>150</v>
      </c>
    </row>
    <row r="246" spans="2:65" s="1" customFormat="1" ht="25.5" customHeight="1">
      <c r="B246" s="131"/>
      <c r="C246" s="160">
        <v>43</v>
      </c>
      <c r="D246" s="160" t="s">
        <v>151</v>
      </c>
      <c r="E246" s="161" t="s">
        <v>339</v>
      </c>
      <c r="F246" s="262" t="s">
        <v>340</v>
      </c>
      <c r="G246" s="262"/>
      <c r="H246" s="262"/>
      <c r="I246" s="262"/>
      <c r="J246" s="162" t="s">
        <v>154</v>
      </c>
      <c r="K246" s="163">
        <v>3.6</v>
      </c>
      <c r="L246" s="263">
        <v>0</v>
      </c>
      <c r="M246" s="263"/>
      <c r="N246" s="264">
        <f>ROUND(L246*K246,3)</f>
        <v>0</v>
      </c>
      <c r="O246" s="264"/>
      <c r="P246" s="264"/>
      <c r="Q246" s="264"/>
      <c r="R246" s="134"/>
      <c r="T246" s="165" t="s">
        <v>5</v>
      </c>
      <c r="U246" s="46" t="s">
        <v>44</v>
      </c>
      <c r="V246" s="38"/>
      <c r="W246" s="166">
        <f>V246*K246</f>
        <v>0</v>
      </c>
      <c r="X246" s="166">
        <v>0</v>
      </c>
      <c r="Y246" s="166">
        <f>X246*K246</f>
        <v>0</v>
      </c>
      <c r="Z246" s="166">
        <v>7.4200000000000004E-3</v>
      </c>
      <c r="AA246" s="167">
        <f>Z246*K246</f>
        <v>2.6712000000000003E-2</v>
      </c>
      <c r="AR246" s="21" t="s">
        <v>234</v>
      </c>
      <c r="AT246" s="21" t="s">
        <v>151</v>
      </c>
      <c r="AU246" s="21" t="s">
        <v>103</v>
      </c>
      <c r="AY246" s="21" t="s">
        <v>150</v>
      </c>
      <c r="BE246" s="104">
        <f>IF(U246="základná",N246,0)</f>
        <v>0</v>
      </c>
      <c r="BF246" s="104">
        <f>IF(U246="znížená",N246,0)</f>
        <v>0</v>
      </c>
      <c r="BG246" s="104">
        <f>IF(U246="zákl. prenesená",N246,0)</f>
        <v>0</v>
      </c>
      <c r="BH246" s="104">
        <f>IF(U246="zníž. prenesená",N246,0)</f>
        <v>0</v>
      </c>
      <c r="BI246" s="104">
        <f>IF(U246="nulová",N246,0)</f>
        <v>0</v>
      </c>
      <c r="BJ246" s="21" t="s">
        <v>103</v>
      </c>
      <c r="BK246" s="168">
        <f>ROUND(L246*K246,3)</f>
        <v>0</v>
      </c>
      <c r="BL246" s="21" t="s">
        <v>234</v>
      </c>
      <c r="BM246" s="21" t="s">
        <v>341</v>
      </c>
    </row>
    <row r="247" spans="2:65" s="1" customFormat="1" ht="25.5" customHeight="1">
      <c r="B247" s="131"/>
      <c r="C247" s="160">
        <v>44</v>
      </c>
      <c r="D247" s="160" t="s">
        <v>151</v>
      </c>
      <c r="E247" s="161" t="s">
        <v>342</v>
      </c>
      <c r="F247" s="262" t="s">
        <v>343</v>
      </c>
      <c r="G247" s="262"/>
      <c r="H247" s="262"/>
      <c r="I247" s="262"/>
      <c r="J247" s="162" t="s">
        <v>198</v>
      </c>
      <c r="K247" s="163">
        <v>92.6</v>
      </c>
      <c r="L247" s="263">
        <v>0</v>
      </c>
      <c r="M247" s="263"/>
      <c r="N247" s="264">
        <f>ROUND(L247*K247,3)</f>
        <v>0</v>
      </c>
      <c r="O247" s="264"/>
      <c r="P247" s="264"/>
      <c r="Q247" s="264"/>
      <c r="R247" s="134"/>
      <c r="T247" s="165" t="s">
        <v>5</v>
      </c>
      <c r="U247" s="46" t="s">
        <v>44</v>
      </c>
      <c r="V247" s="38"/>
      <c r="W247" s="166">
        <f>V247*K247</f>
        <v>0</v>
      </c>
      <c r="X247" s="166">
        <v>8.3000000000000001E-4</v>
      </c>
      <c r="Y247" s="166">
        <f>X247*K247</f>
        <v>7.6857999999999996E-2</v>
      </c>
      <c r="Z247" s="166">
        <v>0</v>
      </c>
      <c r="AA247" s="167">
        <f>Z247*K247</f>
        <v>0</v>
      </c>
      <c r="AR247" s="21" t="s">
        <v>234</v>
      </c>
      <c r="AT247" s="21" t="s">
        <v>151</v>
      </c>
      <c r="AU247" s="21" t="s">
        <v>103</v>
      </c>
      <c r="AY247" s="21" t="s">
        <v>150</v>
      </c>
      <c r="BE247" s="104">
        <f>IF(U247="základná",N247,0)</f>
        <v>0</v>
      </c>
      <c r="BF247" s="104">
        <f>IF(U247="znížená",N247,0)</f>
        <v>0</v>
      </c>
      <c r="BG247" s="104">
        <f>IF(U247="zákl. prenesená",N247,0)</f>
        <v>0</v>
      </c>
      <c r="BH247" s="104">
        <f>IF(U247="zníž. prenesená",N247,0)</f>
        <v>0</v>
      </c>
      <c r="BI247" s="104">
        <f>IF(U247="nulová",N247,0)</f>
        <v>0</v>
      </c>
      <c r="BJ247" s="21" t="s">
        <v>103</v>
      </c>
      <c r="BK247" s="168">
        <f>ROUND(L247*K247,3)</f>
        <v>0</v>
      </c>
      <c r="BL247" s="21" t="s">
        <v>234</v>
      </c>
      <c r="BM247" s="21" t="s">
        <v>344</v>
      </c>
    </row>
    <row r="248" spans="2:65" s="12" customFormat="1" ht="16.5" customHeight="1">
      <c r="B248" s="185"/>
      <c r="C248" s="186"/>
      <c r="D248" s="186"/>
      <c r="E248" s="187" t="s">
        <v>5</v>
      </c>
      <c r="F248" s="289" t="s">
        <v>345</v>
      </c>
      <c r="G248" s="290"/>
      <c r="H248" s="290"/>
      <c r="I248" s="290"/>
      <c r="J248" s="186"/>
      <c r="K248" s="187" t="s">
        <v>5</v>
      </c>
      <c r="L248" s="186"/>
      <c r="M248" s="186"/>
      <c r="N248" s="186"/>
      <c r="O248" s="186"/>
      <c r="P248" s="186"/>
      <c r="Q248" s="186"/>
      <c r="R248" s="188"/>
      <c r="T248" s="189"/>
      <c r="U248" s="186"/>
      <c r="V248" s="186"/>
      <c r="W248" s="186"/>
      <c r="X248" s="186"/>
      <c r="Y248" s="186"/>
      <c r="Z248" s="186"/>
      <c r="AA248" s="190"/>
      <c r="AT248" s="191" t="s">
        <v>158</v>
      </c>
      <c r="AU248" s="191" t="s">
        <v>103</v>
      </c>
      <c r="AV248" s="12" t="s">
        <v>85</v>
      </c>
      <c r="AW248" s="12" t="s">
        <v>33</v>
      </c>
      <c r="AX248" s="12" t="s">
        <v>77</v>
      </c>
      <c r="AY248" s="191" t="s">
        <v>150</v>
      </c>
    </row>
    <row r="249" spans="2:65" s="10" customFormat="1" ht="16.5" customHeight="1">
      <c r="B249" s="169"/>
      <c r="C249" s="170"/>
      <c r="D249" s="170"/>
      <c r="E249" s="171" t="s">
        <v>5</v>
      </c>
      <c r="F249" s="276" t="s">
        <v>346</v>
      </c>
      <c r="G249" s="277"/>
      <c r="H249" s="277"/>
      <c r="I249" s="277"/>
      <c r="J249" s="170"/>
      <c r="K249" s="172">
        <v>3</v>
      </c>
      <c r="L249" s="170"/>
      <c r="M249" s="170"/>
      <c r="N249" s="170"/>
      <c r="O249" s="170"/>
      <c r="P249" s="170"/>
      <c r="Q249" s="170"/>
      <c r="R249" s="173"/>
      <c r="T249" s="174"/>
      <c r="U249" s="170"/>
      <c r="V249" s="170"/>
      <c r="W249" s="170"/>
      <c r="X249" s="170"/>
      <c r="Y249" s="170"/>
      <c r="Z249" s="170"/>
      <c r="AA249" s="175"/>
      <c r="AT249" s="176" t="s">
        <v>158</v>
      </c>
      <c r="AU249" s="176" t="s">
        <v>103</v>
      </c>
      <c r="AV249" s="10" t="s">
        <v>103</v>
      </c>
      <c r="AW249" s="10" t="s">
        <v>33</v>
      </c>
      <c r="AX249" s="10" t="s">
        <v>77</v>
      </c>
      <c r="AY249" s="176" t="s">
        <v>150</v>
      </c>
    </row>
    <row r="250" spans="2:65" s="12" customFormat="1" ht="16.5" customHeight="1">
      <c r="B250" s="185"/>
      <c r="C250" s="186"/>
      <c r="D250" s="186"/>
      <c r="E250" s="187" t="s">
        <v>5</v>
      </c>
      <c r="F250" s="278" t="s">
        <v>347</v>
      </c>
      <c r="G250" s="279"/>
      <c r="H250" s="279"/>
      <c r="I250" s="279"/>
      <c r="J250" s="186"/>
      <c r="K250" s="187" t="s">
        <v>5</v>
      </c>
      <c r="L250" s="186"/>
      <c r="M250" s="186"/>
      <c r="N250" s="186"/>
      <c r="O250" s="186"/>
      <c r="P250" s="186"/>
      <c r="Q250" s="186"/>
      <c r="R250" s="188"/>
      <c r="T250" s="189"/>
      <c r="U250" s="186"/>
      <c r="V250" s="186"/>
      <c r="W250" s="186"/>
      <c r="X250" s="186"/>
      <c r="Y250" s="186"/>
      <c r="Z250" s="186"/>
      <c r="AA250" s="190"/>
      <c r="AT250" s="191" t="s">
        <v>158</v>
      </c>
      <c r="AU250" s="191" t="s">
        <v>103</v>
      </c>
      <c r="AV250" s="12" t="s">
        <v>85</v>
      </c>
      <c r="AW250" s="12" t="s">
        <v>33</v>
      </c>
      <c r="AX250" s="12" t="s">
        <v>77</v>
      </c>
      <c r="AY250" s="191" t="s">
        <v>150</v>
      </c>
    </row>
    <row r="251" spans="2:65" s="10" customFormat="1" ht="16.5" customHeight="1">
      <c r="B251" s="169"/>
      <c r="C251" s="170"/>
      <c r="D251" s="170"/>
      <c r="E251" s="171" t="s">
        <v>5</v>
      </c>
      <c r="F251" s="276" t="s">
        <v>348</v>
      </c>
      <c r="G251" s="277"/>
      <c r="H251" s="277"/>
      <c r="I251" s="277"/>
      <c r="J251" s="170"/>
      <c r="K251" s="172">
        <v>7.5</v>
      </c>
      <c r="L251" s="170"/>
      <c r="M251" s="170"/>
      <c r="N251" s="170"/>
      <c r="O251" s="170"/>
      <c r="P251" s="170"/>
      <c r="Q251" s="170"/>
      <c r="R251" s="173"/>
      <c r="T251" s="174"/>
      <c r="U251" s="170"/>
      <c r="V251" s="170"/>
      <c r="W251" s="170"/>
      <c r="X251" s="170"/>
      <c r="Y251" s="170"/>
      <c r="Z251" s="170"/>
      <c r="AA251" s="175"/>
      <c r="AT251" s="176" t="s">
        <v>158</v>
      </c>
      <c r="AU251" s="176" t="s">
        <v>103</v>
      </c>
      <c r="AV251" s="10" t="s">
        <v>103</v>
      </c>
      <c r="AW251" s="10" t="s">
        <v>33</v>
      </c>
      <c r="AX251" s="10" t="s">
        <v>77</v>
      </c>
      <c r="AY251" s="176" t="s">
        <v>150</v>
      </c>
    </row>
    <row r="252" spans="2:65" s="12" customFormat="1" ht="16.5" customHeight="1">
      <c r="B252" s="185"/>
      <c r="C252" s="186"/>
      <c r="D252" s="186"/>
      <c r="E252" s="187" t="s">
        <v>5</v>
      </c>
      <c r="F252" s="278" t="s">
        <v>349</v>
      </c>
      <c r="G252" s="279"/>
      <c r="H252" s="279"/>
      <c r="I252" s="279"/>
      <c r="J252" s="186"/>
      <c r="K252" s="187" t="s">
        <v>5</v>
      </c>
      <c r="L252" s="186"/>
      <c r="M252" s="186"/>
      <c r="N252" s="186"/>
      <c r="O252" s="186"/>
      <c r="P252" s="186"/>
      <c r="Q252" s="186"/>
      <c r="R252" s="188"/>
      <c r="T252" s="189"/>
      <c r="U252" s="186"/>
      <c r="V252" s="186"/>
      <c r="W252" s="186"/>
      <c r="X252" s="186"/>
      <c r="Y252" s="186"/>
      <c r="Z252" s="186"/>
      <c r="AA252" s="190"/>
      <c r="AT252" s="191" t="s">
        <v>158</v>
      </c>
      <c r="AU252" s="191" t="s">
        <v>103</v>
      </c>
      <c r="AV252" s="12" t="s">
        <v>85</v>
      </c>
      <c r="AW252" s="12" t="s">
        <v>33</v>
      </c>
      <c r="AX252" s="12" t="s">
        <v>77</v>
      </c>
      <c r="AY252" s="191" t="s">
        <v>150</v>
      </c>
    </row>
    <row r="253" spans="2:65" s="10" customFormat="1" ht="16.5" customHeight="1">
      <c r="B253" s="169"/>
      <c r="C253" s="170"/>
      <c r="D253" s="170"/>
      <c r="E253" s="171" t="s">
        <v>5</v>
      </c>
      <c r="F253" s="276" t="s">
        <v>350</v>
      </c>
      <c r="G253" s="277"/>
      <c r="H253" s="277"/>
      <c r="I253" s="277"/>
      <c r="J253" s="170"/>
      <c r="K253" s="172">
        <v>75.95</v>
      </c>
      <c r="L253" s="170"/>
      <c r="M253" s="170"/>
      <c r="N253" s="170"/>
      <c r="O253" s="170"/>
      <c r="P253" s="170"/>
      <c r="Q253" s="170"/>
      <c r="R253" s="173"/>
      <c r="T253" s="174"/>
      <c r="U253" s="170"/>
      <c r="V253" s="170"/>
      <c r="W253" s="170"/>
      <c r="X253" s="170"/>
      <c r="Y253" s="170"/>
      <c r="Z253" s="170"/>
      <c r="AA253" s="175"/>
      <c r="AT253" s="176" t="s">
        <v>158</v>
      </c>
      <c r="AU253" s="176" t="s">
        <v>103</v>
      </c>
      <c r="AV253" s="10" t="s">
        <v>103</v>
      </c>
      <c r="AW253" s="10" t="s">
        <v>33</v>
      </c>
      <c r="AX253" s="10" t="s">
        <v>77</v>
      </c>
      <c r="AY253" s="176" t="s">
        <v>150</v>
      </c>
    </row>
    <row r="254" spans="2:65" s="12" customFormat="1" ht="16.5" customHeight="1">
      <c r="B254" s="185"/>
      <c r="C254" s="186"/>
      <c r="D254" s="186"/>
      <c r="E254" s="187" t="s">
        <v>5</v>
      </c>
      <c r="F254" s="278" t="s">
        <v>351</v>
      </c>
      <c r="G254" s="279"/>
      <c r="H254" s="279"/>
      <c r="I254" s="279"/>
      <c r="J254" s="186"/>
      <c r="K254" s="187" t="s">
        <v>5</v>
      </c>
      <c r="L254" s="186"/>
      <c r="M254" s="186"/>
      <c r="N254" s="186"/>
      <c r="O254" s="186"/>
      <c r="P254" s="186"/>
      <c r="Q254" s="186"/>
      <c r="R254" s="188"/>
      <c r="T254" s="189"/>
      <c r="U254" s="186"/>
      <c r="V254" s="186"/>
      <c r="W254" s="186"/>
      <c r="X254" s="186"/>
      <c r="Y254" s="186"/>
      <c r="Z254" s="186"/>
      <c r="AA254" s="190"/>
      <c r="AT254" s="191" t="s">
        <v>158</v>
      </c>
      <c r="AU254" s="191" t="s">
        <v>103</v>
      </c>
      <c r="AV254" s="12" t="s">
        <v>85</v>
      </c>
      <c r="AW254" s="12" t="s">
        <v>33</v>
      </c>
      <c r="AX254" s="12" t="s">
        <v>77</v>
      </c>
      <c r="AY254" s="191" t="s">
        <v>150</v>
      </c>
    </row>
    <row r="255" spans="2:65" s="10" customFormat="1" ht="16.5" customHeight="1">
      <c r="B255" s="169"/>
      <c r="C255" s="170"/>
      <c r="D255" s="170"/>
      <c r="E255" s="171" t="s">
        <v>5</v>
      </c>
      <c r="F255" s="276" t="s">
        <v>352</v>
      </c>
      <c r="G255" s="277"/>
      <c r="H255" s="277"/>
      <c r="I255" s="277"/>
      <c r="J255" s="170"/>
      <c r="K255" s="172">
        <v>2</v>
      </c>
      <c r="L255" s="170"/>
      <c r="M255" s="170"/>
      <c r="N255" s="170"/>
      <c r="O255" s="170"/>
      <c r="P255" s="170"/>
      <c r="Q255" s="170"/>
      <c r="R255" s="173"/>
      <c r="T255" s="174"/>
      <c r="U255" s="170"/>
      <c r="V255" s="170"/>
      <c r="W255" s="170"/>
      <c r="X255" s="170"/>
      <c r="Y255" s="170"/>
      <c r="Z255" s="170"/>
      <c r="AA255" s="175"/>
      <c r="AT255" s="176" t="s">
        <v>158</v>
      </c>
      <c r="AU255" s="176" t="s">
        <v>103</v>
      </c>
      <c r="AV255" s="10" t="s">
        <v>103</v>
      </c>
      <c r="AW255" s="10" t="s">
        <v>33</v>
      </c>
      <c r="AX255" s="10" t="s">
        <v>77</v>
      </c>
      <c r="AY255" s="176" t="s">
        <v>150</v>
      </c>
    </row>
    <row r="256" spans="2:65" s="12" customFormat="1" ht="16.5" customHeight="1">
      <c r="B256" s="185"/>
      <c r="C256" s="186"/>
      <c r="D256" s="186"/>
      <c r="E256" s="187" t="s">
        <v>5</v>
      </c>
      <c r="F256" s="278" t="s">
        <v>353</v>
      </c>
      <c r="G256" s="279"/>
      <c r="H256" s="279"/>
      <c r="I256" s="279"/>
      <c r="J256" s="186"/>
      <c r="K256" s="187" t="s">
        <v>5</v>
      </c>
      <c r="L256" s="186"/>
      <c r="M256" s="186"/>
      <c r="N256" s="186"/>
      <c r="O256" s="186"/>
      <c r="P256" s="186"/>
      <c r="Q256" s="186"/>
      <c r="R256" s="188"/>
      <c r="T256" s="189"/>
      <c r="U256" s="186"/>
      <c r="V256" s="186"/>
      <c r="W256" s="186"/>
      <c r="X256" s="186"/>
      <c r="Y256" s="186"/>
      <c r="Z256" s="186"/>
      <c r="AA256" s="190"/>
      <c r="AT256" s="191" t="s">
        <v>158</v>
      </c>
      <c r="AU256" s="191" t="s">
        <v>103</v>
      </c>
      <c r="AV256" s="12" t="s">
        <v>85</v>
      </c>
      <c r="AW256" s="12" t="s">
        <v>33</v>
      </c>
      <c r="AX256" s="12" t="s">
        <v>77</v>
      </c>
      <c r="AY256" s="191" t="s">
        <v>150</v>
      </c>
    </row>
    <row r="257" spans="2:65" s="10" customFormat="1" ht="16.5" customHeight="1">
      <c r="B257" s="169"/>
      <c r="C257" s="170"/>
      <c r="D257" s="170"/>
      <c r="E257" s="171" t="s">
        <v>5</v>
      </c>
      <c r="F257" s="276" t="s">
        <v>354</v>
      </c>
      <c r="G257" s="277"/>
      <c r="H257" s="277"/>
      <c r="I257" s="277"/>
      <c r="J257" s="170"/>
      <c r="K257" s="172">
        <v>1.75</v>
      </c>
      <c r="L257" s="170"/>
      <c r="M257" s="170"/>
      <c r="N257" s="170"/>
      <c r="O257" s="170"/>
      <c r="P257" s="170"/>
      <c r="Q257" s="170"/>
      <c r="R257" s="173"/>
      <c r="T257" s="174"/>
      <c r="U257" s="170"/>
      <c r="V257" s="170"/>
      <c r="W257" s="170"/>
      <c r="X257" s="170"/>
      <c r="Y257" s="170"/>
      <c r="Z257" s="170"/>
      <c r="AA257" s="175"/>
      <c r="AT257" s="176" t="s">
        <v>158</v>
      </c>
      <c r="AU257" s="176" t="s">
        <v>103</v>
      </c>
      <c r="AV257" s="10" t="s">
        <v>103</v>
      </c>
      <c r="AW257" s="10" t="s">
        <v>33</v>
      </c>
      <c r="AX257" s="10" t="s">
        <v>77</v>
      </c>
      <c r="AY257" s="176" t="s">
        <v>150</v>
      </c>
    </row>
    <row r="258" spans="2:65" s="12" customFormat="1" ht="16.5" customHeight="1">
      <c r="B258" s="185"/>
      <c r="C258" s="186"/>
      <c r="D258" s="186"/>
      <c r="E258" s="187" t="s">
        <v>5</v>
      </c>
      <c r="F258" s="278" t="s">
        <v>355</v>
      </c>
      <c r="G258" s="279"/>
      <c r="H258" s="279"/>
      <c r="I258" s="279"/>
      <c r="J258" s="186"/>
      <c r="K258" s="187" t="s">
        <v>5</v>
      </c>
      <c r="L258" s="186"/>
      <c r="M258" s="186"/>
      <c r="N258" s="186"/>
      <c r="O258" s="186"/>
      <c r="P258" s="186"/>
      <c r="Q258" s="186"/>
      <c r="R258" s="188"/>
      <c r="T258" s="189"/>
      <c r="U258" s="186"/>
      <c r="V258" s="186"/>
      <c r="W258" s="186"/>
      <c r="X258" s="186"/>
      <c r="Y258" s="186"/>
      <c r="Z258" s="186"/>
      <c r="AA258" s="190"/>
      <c r="AT258" s="191" t="s">
        <v>158</v>
      </c>
      <c r="AU258" s="191" t="s">
        <v>103</v>
      </c>
      <c r="AV258" s="12" t="s">
        <v>85</v>
      </c>
      <c r="AW258" s="12" t="s">
        <v>33</v>
      </c>
      <c r="AX258" s="12" t="s">
        <v>77</v>
      </c>
      <c r="AY258" s="191" t="s">
        <v>150</v>
      </c>
    </row>
    <row r="259" spans="2:65" s="10" customFormat="1" ht="16.5" customHeight="1">
      <c r="B259" s="169"/>
      <c r="C259" s="170"/>
      <c r="D259" s="170"/>
      <c r="E259" s="171" t="s">
        <v>5</v>
      </c>
      <c r="F259" s="276" t="s">
        <v>356</v>
      </c>
      <c r="G259" s="277"/>
      <c r="H259" s="277"/>
      <c r="I259" s="277"/>
      <c r="J259" s="170"/>
      <c r="K259" s="172">
        <v>2.4</v>
      </c>
      <c r="L259" s="170"/>
      <c r="M259" s="170"/>
      <c r="N259" s="170"/>
      <c r="O259" s="170"/>
      <c r="P259" s="170"/>
      <c r="Q259" s="170"/>
      <c r="R259" s="173"/>
      <c r="T259" s="174"/>
      <c r="U259" s="170"/>
      <c r="V259" s="170"/>
      <c r="W259" s="170"/>
      <c r="X259" s="170"/>
      <c r="Y259" s="170"/>
      <c r="Z259" s="170"/>
      <c r="AA259" s="175"/>
      <c r="AT259" s="176" t="s">
        <v>158</v>
      </c>
      <c r="AU259" s="176" t="s">
        <v>103</v>
      </c>
      <c r="AV259" s="10" t="s">
        <v>103</v>
      </c>
      <c r="AW259" s="10" t="s">
        <v>33</v>
      </c>
      <c r="AX259" s="10" t="s">
        <v>77</v>
      </c>
      <c r="AY259" s="176" t="s">
        <v>150</v>
      </c>
    </row>
    <row r="260" spans="2:65" s="11" customFormat="1" ht="16.5" customHeight="1">
      <c r="B260" s="177"/>
      <c r="C260" s="178"/>
      <c r="D260" s="178"/>
      <c r="E260" s="179" t="s">
        <v>5</v>
      </c>
      <c r="F260" s="280" t="s">
        <v>162</v>
      </c>
      <c r="G260" s="281"/>
      <c r="H260" s="281"/>
      <c r="I260" s="281"/>
      <c r="J260" s="178"/>
      <c r="K260" s="180">
        <v>92.6</v>
      </c>
      <c r="L260" s="178"/>
      <c r="M260" s="178"/>
      <c r="N260" s="178"/>
      <c r="O260" s="178"/>
      <c r="P260" s="178"/>
      <c r="Q260" s="178"/>
      <c r="R260" s="181"/>
      <c r="T260" s="182"/>
      <c r="U260" s="178"/>
      <c r="V260" s="178"/>
      <c r="W260" s="178"/>
      <c r="X260" s="178"/>
      <c r="Y260" s="178"/>
      <c r="Z260" s="178"/>
      <c r="AA260" s="183"/>
      <c r="AT260" s="184" t="s">
        <v>158</v>
      </c>
      <c r="AU260" s="184" t="s">
        <v>103</v>
      </c>
      <c r="AV260" s="11" t="s">
        <v>155</v>
      </c>
      <c r="AW260" s="11" t="s">
        <v>33</v>
      </c>
      <c r="AX260" s="11" t="s">
        <v>85</v>
      </c>
      <c r="AY260" s="184" t="s">
        <v>150</v>
      </c>
    </row>
    <row r="261" spans="2:65" s="1" customFormat="1" ht="25.5" customHeight="1">
      <c r="B261" s="131"/>
      <c r="C261" s="160">
        <v>45</v>
      </c>
      <c r="D261" s="160" t="s">
        <v>151</v>
      </c>
      <c r="E261" s="161" t="s">
        <v>357</v>
      </c>
      <c r="F261" s="262" t="s">
        <v>358</v>
      </c>
      <c r="G261" s="262"/>
      <c r="H261" s="262"/>
      <c r="I261" s="262"/>
      <c r="J261" s="162" t="s">
        <v>198</v>
      </c>
      <c r="K261" s="163">
        <v>92.6</v>
      </c>
      <c r="L261" s="263">
        <v>0</v>
      </c>
      <c r="M261" s="263"/>
      <c r="N261" s="264">
        <f>ROUND(L261*K261,3)</f>
        <v>0</v>
      </c>
      <c r="O261" s="264"/>
      <c r="P261" s="264"/>
      <c r="Q261" s="264"/>
      <c r="R261" s="134"/>
      <c r="T261" s="165" t="s">
        <v>5</v>
      </c>
      <c r="U261" s="46" t="s">
        <v>44</v>
      </c>
      <c r="V261" s="38"/>
      <c r="W261" s="166">
        <f>V261*K261</f>
        <v>0</v>
      </c>
      <c r="X261" s="166">
        <v>0</v>
      </c>
      <c r="Y261" s="166">
        <f>X261*K261</f>
        <v>0</v>
      </c>
      <c r="Z261" s="166">
        <v>1.3500000000000001E-3</v>
      </c>
      <c r="AA261" s="167">
        <f>Z261*K261</f>
        <v>0.12501000000000001</v>
      </c>
      <c r="AR261" s="21" t="s">
        <v>234</v>
      </c>
      <c r="AT261" s="21" t="s">
        <v>151</v>
      </c>
      <c r="AU261" s="21" t="s">
        <v>103</v>
      </c>
      <c r="AY261" s="21" t="s">
        <v>150</v>
      </c>
      <c r="BE261" s="104">
        <f>IF(U261="základná",N261,0)</f>
        <v>0</v>
      </c>
      <c r="BF261" s="104">
        <f>IF(U261="znížená",N261,0)</f>
        <v>0</v>
      </c>
      <c r="BG261" s="104">
        <f>IF(U261="zákl. prenesená",N261,0)</f>
        <v>0</v>
      </c>
      <c r="BH261" s="104">
        <f>IF(U261="zníž. prenesená",N261,0)</f>
        <v>0</v>
      </c>
      <c r="BI261" s="104">
        <f>IF(U261="nulová",N261,0)</f>
        <v>0</v>
      </c>
      <c r="BJ261" s="21" t="s">
        <v>103</v>
      </c>
      <c r="BK261" s="168">
        <f>ROUND(L261*K261,3)</f>
        <v>0</v>
      </c>
      <c r="BL261" s="21" t="s">
        <v>234</v>
      </c>
      <c r="BM261" s="21" t="s">
        <v>359</v>
      </c>
    </row>
    <row r="262" spans="2:65" s="1" customFormat="1" ht="38.25" customHeight="1">
      <c r="B262" s="131"/>
      <c r="C262" s="160">
        <v>46</v>
      </c>
      <c r="D262" s="160" t="s">
        <v>151</v>
      </c>
      <c r="E262" s="161" t="s">
        <v>360</v>
      </c>
      <c r="F262" s="262" t="s">
        <v>361</v>
      </c>
      <c r="G262" s="262"/>
      <c r="H262" s="262"/>
      <c r="I262" s="262"/>
      <c r="J262" s="162" t="s">
        <v>198</v>
      </c>
      <c r="K262" s="163">
        <v>110</v>
      </c>
      <c r="L262" s="263">
        <v>0</v>
      </c>
      <c r="M262" s="263"/>
      <c r="N262" s="264">
        <f>ROUND(L262*K262,3)</f>
        <v>0</v>
      </c>
      <c r="O262" s="264"/>
      <c r="P262" s="264"/>
      <c r="Q262" s="264"/>
      <c r="R262" s="134"/>
      <c r="T262" s="165" t="s">
        <v>5</v>
      </c>
      <c r="U262" s="46" t="s">
        <v>44</v>
      </c>
      <c r="V262" s="38"/>
      <c r="W262" s="166">
        <f>V262*K262</f>
        <v>0</v>
      </c>
      <c r="X262" s="166">
        <v>0</v>
      </c>
      <c r="Y262" s="166">
        <f>X262*K262</f>
        <v>0</v>
      </c>
      <c r="Z262" s="166">
        <v>2.3E-3</v>
      </c>
      <c r="AA262" s="167">
        <f>Z262*K262</f>
        <v>0.253</v>
      </c>
      <c r="AR262" s="21" t="s">
        <v>234</v>
      </c>
      <c r="AT262" s="21" t="s">
        <v>151</v>
      </c>
      <c r="AU262" s="21" t="s">
        <v>103</v>
      </c>
      <c r="AY262" s="21" t="s">
        <v>150</v>
      </c>
      <c r="BE262" s="104">
        <f>IF(U262="základná",N262,0)</f>
        <v>0</v>
      </c>
      <c r="BF262" s="104">
        <f>IF(U262="znížená",N262,0)</f>
        <v>0</v>
      </c>
      <c r="BG262" s="104">
        <f>IF(U262="zákl. prenesená",N262,0)</f>
        <v>0</v>
      </c>
      <c r="BH262" s="104">
        <f>IF(U262="zníž. prenesená",N262,0)</f>
        <v>0</v>
      </c>
      <c r="BI262" s="104">
        <f>IF(U262="nulová",N262,0)</f>
        <v>0</v>
      </c>
      <c r="BJ262" s="21" t="s">
        <v>103</v>
      </c>
      <c r="BK262" s="168">
        <f>ROUND(L262*K262,3)</f>
        <v>0</v>
      </c>
      <c r="BL262" s="21" t="s">
        <v>234</v>
      </c>
      <c r="BM262" s="21" t="s">
        <v>362</v>
      </c>
    </row>
    <row r="263" spans="2:65" s="1" customFormat="1" ht="25.5" customHeight="1">
      <c r="B263" s="131"/>
      <c r="C263" s="160">
        <v>47</v>
      </c>
      <c r="D263" s="160" t="s">
        <v>151</v>
      </c>
      <c r="E263" s="161" t="s">
        <v>363</v>
      </c>
      <c r="F263" s="262" t="s">
        <v>364</v>
      </c>
      <c r="G263" s="262"/>
      <c r="H263" s="262"/>
      <c r="I263" s="262"/>
      <c r="J263" s="162" t="s">
        <v>198</v>
      </c>
      <c r="K263" s="163">
        <v>14</v>
      </c>
      <c r="L263" s="263">
        <v>0</v>
      </c>
      <c r="M263" s="263"/>
      <c r="N263" s="264">
        <f>ROUND(L263*K263,3)</f>
        <v>0</v>
      </c>
      <c r="O263" s="264"/>
      <c r="P263" s="264"/>
      <c r="Q263" s="264"/>
      <c r="R263" s="134"/>
      <c r="T263" s="165" t="s">
        <v>5</v>
      </c>
      <c r="U263" s="46" t="s">
        <v>44</v>
      </c>
      <c r="V263" s="38"/>
      <c r="W263" s="166">
        <f>V263*K263</f>
        <v>0</v>
      </c>
      <c r="X263" s="166">
        <v>2.48E-3</v>
      </c>
      <c r="Y263" s="166">
        <f>X263*K263</f>
        <v>3.4720000000000001E-2</v>
      </c>
      <c r="Z263" s="166">
        <v>0</v>
      </c>
      <c r="AA263" s="167">
        <f>Z263*K263</f>
        <v>0</v>
      </c>
      <c r="AR263" s="21" t="s">
        <v>234</v>
      </c>
      <c r="AT263" s="21" t="s">
        <v>151</v>
      </c>
      <c r="AU263" s="21" t="s">
        <v>103</v>
      </c>
      <c r="AY263" s="21" t="s">
        <v>150</v>
      </c>
      <c r="BE263" s="104">
        <f>IF(U263="základná",N263,0)</f>
        <v>0</v>
      </c>
      <c r="BF263" s="104">
        <f>IF(U263="znížená",N263,0)</f>
        <v>0</v>
      </c>
      <c r="BG263" s="104">
        <f>IF(U263="zákl. prenesená",N263,0)</f>
        <v>0</v>
      </c>
      <c r="BH263" s="104">
        <f>IF(U263="zníž. prenesená",N263,0)</f>
        <v>0</v>
      </c>
      <c r="BI263" s="104">
        <f>IF(U263="nulová",N263,0)</f>
        <v>0</v>
      </c>
      <c r="BJ263" s="21" t="s">
        <v>103</v>
      </c>
      <c r="BK263" s="168">
        <f>ROUND(L263*K263,3)</f>
        <v>0</v>
      </c>
      <c r="BL263" s="21" t="s">
        <v>234</v>
      </c>
      <c r="BM263" s="21" t="s">
        <v>365</v>
      </c>
    </row>
    <row r="264" spans="2:65" s="12" customFormat="1" ht="16.5" customHeight="1">
      <c r="B264" s="185"/>
      <c r="C264" s="186"/>
      <c r="D264" s="186"/>
      <c r="E264" s="187" t="s">
        <v>5</v>
      </c>
      <c r="F264" s="289" t="s">
        <v>366</v>
      </c>
      <c r="G264" s="290"/>
      <c r="H264" s="290"/>
      <c r="I264" s="290"/>
      <c r="J264" s="186"/>
      <c r="K264" s="187" t="s">
        <v>5</v>
      </c>
      <c r="L264" s="186"/>
      <c r="M264" s="186"/>
      <c r="N264" s="186"/>
      <c r="O264" s="186"/>
      <c r="P264" s="186"/>
      <c r="Q264" s="186"/>
      <c r="R264" s="188"/>
      <c r="T264" s="189"/>
      <c r="U264" s="186"/>
      <c r="V264" s="186"/>
      <c r="W264" s="186"/>
      <c r="X264" s="186"/>
      <c r="Y264" s="186"/>
      <c r="Z264" s="186"/>
      <c r="AA264" s="190"/>
      <c r="AT264" s="191" t="s">
        <v>158</v>
      </c>
      <c r="AU264" s="191" t="s">
        <v>103</v>
      </c>
      <c r="AV264" s="12" t="s">
        <v>85</v>
      </c>
      <c r="AW264" s="12" t="s">
        <v>33</v>
      </c>
      <c r="AX264" s="12" t="s">
        <v>77</v>
      </c>
      <c r="AY264" s="191" t="s">
        <v>150</v>
      </c>
    </row>
    <row r="265" spans="2:65" s="10" customFormat="1" ht="16.5" customHeight="1">
      <c r="B265" s="169"/>
      <c r="C265" s="170"/>
      <c r="D265" s="170"/>
      <c r="E265" s="171" t="s">
        <v>5</v>
      </c>
      <c r="F265" s="276" t="s">
        <v>367</v>
      </c>
      <c r="G265" s="277"/>
      <c r="H265" s="277"/>
      <c r="I265" s="277"/>
      <c r="J265" s="170"/>
      <c r="K265" s="172">
        <v>14</v>
      </c>
      <c r="L265" s="170"/>
      <c r="M265" s="170"/>
      <c r="N265" s="170"/>
      <c r="O265" s="170"/>
      <c r="P265" s="170"/>
      <c r="Q265" s="170"/>
      <c r="R265" s="173"/>
      <c r="T265" s="174"/>
      <c r="U265" s="170"/>
      <c r="V265" s="170"/>
      <c r="W265" s="170"/>
      <c r="X265" s="170"/>
      <c r="Y265" s="170"/>
      <c r="Z265" s="170"/>
      <c r="AA265" s="175"/>
      <c r="AT265" s="176" t="s">
        <v>158</v>
      </c>
      <c r="AU265" s="176" t="s">
        <v>103</v>
      </c>
      <c r="AV265" s="10" t="s">
        <v>103</v>
      </c>
      <c r="AW265" s="10" t="s">
        <v>33</v>
      </c>
      <c r="AX265" s="10" t="s">
        <v>85</v>
      </c>
      <c r="AY265" s="176" t="s">
        <v>150</v>
      </c>
    </row>
    <row r="266" spans="2:65" s="1" customFormat="1" ht="25.5" customHeight="1">
      <c r="B266" s="131"/>
      <c r="C266" s="160">
        <v>48</v>
      </c>
      <c r="D266" s="160" t="s">
        <v>151</v>
      </c>
      <c r="E266" s="161" t="s">
        <v>368</v>
      </c>
      <c r="F266" s="262" t="s">
        <v>369</v>
      </c>
      <c r="G266" s="262"/>
      <c r="H266" s="262"/>
      <c r="I266" s="262"/>
      <c r="J266" s="162" t="s">
        <v>198</v>
      </c>
      <c r="K266" s="163">
        <v>14</v>
      </c>
      <c r="L266" s="263">
        <v>0</v>
      </c>
      <c r="M266" s="263"/>
      <c r="N266" s="264">
        <f>ROUND(L266*K266,3)</f>
        <v>0</v>
      </c>
      <c r="O266" s="264"/>
      <c r="P266" s="264"/>
      <c r="Q266" s="264"/>
      <c r="R266" s="134"/>
      <c r="T266" s="165" t="s">
        <v>5</v>
      </c>
      <c r="U266" s="46" t="s">
        <v>44</v>
      </c>
      <c r="V266" s="38"/>
      <c r="W266" s="166">
        <f>V266*K266</f>
        <v>0</v>
      </c>
      <c r="X266" s="166">
        <v>0</v>
      </c>
      <c r="Y266" s="166">
        <f>X266*K266</f>
        <v>0</v>
      </c>
      <c r="Z266" s="166">
        <v>3.5599999999999998E-3</v>
      </c>
      <c r="AA266" s="167">
        <f>Z266*K266</f>
        <v>4.9839999999999995E-2</v>
      </c>
      <c r="AR266" s="21" t="s">
        <v>234</v>
      </c>
      <c r="AT266" s="21" t="s">
        <v>151</v>
      </c>
      <c r="AU266" s="21" t="s">
        <v>103</v>
      </c>
      <c r="AY266" s="21" t="s">
        <v>150</v>
      </c>
      <c r="BE266" s="104">
        <f>IF(U266="základná",N266,0)</f>
        <v>0</v>
      </c>
      <c r="BF266" s="104">
        <f>IF(U266="znížená",N266,0)</f>
        <v>0</v>
      </c>
      <c r="BG266" s="104">
        <f>IF(U266="zákl. prenesená",N266,0)</f>
        <v>0</v>
      </c>
      <c r="BH266" s="104">
        <f>IF(U266="zníž. prenesená",N266,0)</f>
        <v>0</v>
      </c>
      <c r="BI266" s="104">
        <f>IF(U266="nulová",N266,0)</f>
        <v>0</v>
      </c>
      <c r="BJ266" s="21" t="s">
        <v>103</v>
      </c>
      <c r="BK266" s="168">
        <f>ROUND(L266*K266,3)</f>
        <v>0</v>
      </c>
      <c r="BL266" s="21" t="s">
        <v>234</v>
      </c>
      <c r="BM266" s="21" t="s">
        <v>370</v>
      </c>
    </row>
    <row r="267" spans="2:65" s="1" customFormat="1" ht="25.5" customHeight="1">
      <c r="B267" s="131"/>
      <c r="C267" s="160">
        <v>49</v>
      </c>
      <c r="D267" s="160" t="s">
        <v>151</v>
      </c>
      <c r="E267" s="161" t="s">
        <v>371</v>
      </c>
      <c r="F267" s="262" t="s">
        <v>372</v>
      </c>
      <c r="G267" s="262"/>
      <c r="H267" s="262"/>
      <c r="I267" s="262"/>
      <c r="J267" s="162" t="s">
        <v>198</v>
      </c>
      <c r="K267" s="163">
        <v>110</v>
      </c>
      <c r="L267" s="263">
        <v>0</v>
      </c>
      <c r="M267" s="263"/>
      <c r="N267" s="264">
        <f>ROUND(L267*K267,3)</f>
        <v>0</v>
      </c>
      <c r="O267" s="264"/>
      <c r="P267" s="264"/>
      <c r="Q267" s="264"/>
      <c r="R267" s="134"/>
      <c r="T267" s="165" t="s">
        <v>5</v>
      </c>
      <c r="U267" s="46" t="s">
        <v>44</v>
      </c>
      <c r="V267" s="38"/>
      <c r="W267" s="166">
        <f>V267*K267</f>
        <v>0</v>
      </c>
      <c r="X267" s="166">
        <v>7.7799999999999996E-3</v>
      </c>
      <c r="Y267" s="166">
        <f>X267*K267</f>
        <v>0.85580000000000001</v>
      </c>
      <c r="Z267" s="166">
        <v>0</v>
      </c>
      <c r="AA267" s="167">
        <f>Z267*K267</f>
        <v>0</v>
      </c>
      <c r="AR267" s="21" t="s">
        <v>234</v>
      </c>
      <c r="AT267" s="21" t="s">
        <v>151</v>
      </c>
      <c r="AU267" s="21" t="s">
        <v>103</v>
      </c>
      <c r="AY267" s="21" t="s">
        <v>150</v>
      </c>
      <c r="BE267" s="104">
        <f>IF(U267="základná",N267,0)</f>
        <v>0</v>
      </c>
      <c r="BF267" s="104">
        <f>IF(U267="znížená",N267,0)</f>
        <v>0</v>
      </c>
      <c r="BG267" s="104">
        <f>IF(U267="zákl. prenesená",N267,0)</f>
        <v>0</v>
      </c>
      <c r="BH267" s="104">
        <f>IF(U267="zníž. prenesená",N267,0)</f>
        <v>0</v>
      </c>
      <c r="BI267" s="104">
        <f>IF(U267="nulová",N267,0)</f>
        <v>0</v>
      </c>
      <c r="BJ267" s="21" t="s">
        <v>103</v>
      </c>
      <c r="BK267" s="168">
        <f>ROUND(L267*K267,3)</f>
        <v>0</v>
      </c>
      <c r="BL267" s="21" t="s">
        <v>234</v>
      </c>
      <c r="BM267" s="21" t="s">
        <v>373</v>
      </c>
    </row>
    <row r="268" spans="2:65" s="12" customFormat="1" ht="16.5" customHeight="1">
      <c r="B268" s="185"/>
      <c r="C268" s="186"/>
      <c r="D268" s="186"/>
      <c r="E268" s="187" t="s">
        <v>5</v>
      </c>
      <c r="F268" s="289" t="s">
        <v>374</v>
      </c>
      <c r="G268" s="290"/>
      <c r="H268" s="290"/>
      <c r="I268" s="290"/>
      <c r="J268" s="186"/>
      <c r="K268" s="187" t="s">
        <v>5</v>
      </c>
      <c r="L268" s="186"/>
      <c r="M268" s="186"/>
      <c r="N268" s="186"/>
      <c r="O268" s="186"/>
      <c r="P268" s="186"/>
      <c r="Q268" s="186"/>
      <c r="R268" s="188"/>
      <c r="T268" s="189"/>
      <c r="U268" s="186"/>
      <c r="V268" s="186"/>
      <c r="W268" s="186"/>
      <c r="X268" s="186"/>
      <c r="Y268" s="186"/>
      <c r="Z268" s="186"/>
      <c r="AA268" s="190"/>
      <c r="AT268" s="191" t="s">
        <v>158</v>
      </c>
      <c r="AU268" s="191" t="s">
        <v>103</v>
      </c>
      <c r="AV268" s="12" t="s">
        <v>85</v>
      </c>
      <c r="AW268" s="12" t="s">
        <v>33</v>
      </c>
      <c r="AX268" s="12" t="s">
        <v>77</v>
      </c>
      <c r="AY268" s="191" t="s">
        <v>150</v>
      </c>
    </row>
    <row r="269" spans="2:65" s="10" customFormat="1" ht="16.5" customHeight="1">
      <c r="B269" s="169"/>
      <c r="C269" s="170"/>
      <c r="D269" s="170"/>
      <c r="E269" s="171" t="s">
        <v>5</v>
      </c>
      <c r="F269" s="276" t="s">
        <v>313</v>
      </c>
      <c r="G269" s="277"/>
      <c r="H269" s="277"/>
      <c r="I269" s="277"/>
      <c r="J269" s="170"/>
      <c r="K269" s="172">
        <v>35</v>
      </c>
      <c r="L269" s="170"/>
      <c r="M269" s="170"/>
      <c r="N269" s="170"/>
      <c r="O269" s="170"/>
      <c r="P269" s="170"/>
      <c r="Q269" s="170"/>
      <c r="R269" s="173"/>
      <c r="T269" s="174"/>
      <c r="U269" s="170"/>
      <c r="V269" s="170"/>
      <c r="W269" s="170"/>
      <c r="X269" s="170"/>
      <c r="Y269" s="170"/>
      <c r="Z269" s="170"/>
      <c r="AA269" s="175"/>
      <c r="AT269" s="176" t="s">
        <v>158</v>
      </c>
      <c r="AU269" s="176" t="s">
        <v>103</v>
      </c>
      <c r="AV269" s="10" t="s">
        <v>103</v>
      </c>
      <c r="AW269" s="10" t="s">
        <v>33</v>
      </c>
      <c r="AX269" s="10" t="s">
        <v>77</v>
      </c>
      <c r="AY269" s="176" t="s">
        <v>150</v>
      </c>
    </row>
    <row r="270" spans="2:65" s="12" customFormat="1" ht="16.5" customHeight="1">
      <c r="B270" s="185"/>
      <c r="C270" s="186"/>
      <c r="D270" s="186"/>
      <c r="E270" s="187" t="s">
        <v>5</v>
      </c>
      <c r="F270" s="278" t="s">
        <v>375</v>
      </c>
      <c r="G270" s="279"/>
      <c r="H270" s="279"/>
      <c r="I270" s="279"/>
      <c r="J270" s="186"/>
      <c r="K270" s="187" t="s">
        <v>5</v>
      </c>
      <c r="L270" s="186"/>
      <c r="M270" s="186"/>
      <c r="N270" s="186"/>
      <c r="O270" s="186"/>
      <c r="P270" s="186"/>
      <c r="Q270" s="186"/>
      <c r="R270" s="188"/>
      <c r="T270" s="189"/>
      <c r="U270" s="186"/>
      <c r="V270" s="186"/>
      <c r="W270" s="186"/>
      <c r="X270" s="186"/>
      <c r="Y270" s="186"/>
      <c r="Z270" s="186"/>
      <c r="AA270" s="190"/>
      <c r="AT270" s="191" t="s">
        <v>158</v>
      </c>
      <c r="AU270" s="191" t="s">
        <v>103</v>
      </c>
      <c r="AV270" s="12" t="s">
        <v>85</v>
      </c>
      <c r="AW270" s="12" t="s">
        <v>33</v>
      </c>
      <c r="AX270" s="12" t="s">
        <v>77</v>
      </c>
      <c r="AY270" s="191" t="s">
        <v>150</v>
      </c>
    </row>
    <row r="271" spans="2:65" s="10" customFormat="1" ht="16.5" customHeight="1">
      <c r="B271" s="169"/>
      <c r="C271" s="170"/>
      <c r="D271" s="170"/>
      <c r="E271" s="171" t="s">
        <v>5</v>
      </c>
      <c r="F271" s="276" t="s">
        <v>376</v>
      </c>
      <c r="G271" s="277"/>
      <c r="H271" s="277"/>
      <c r="I271" s="277"/>
      <c r="J271" s="170"/>
      <c r="K271" s="172">
        <v>75</v>
      </c>
      <c r="L271" s="170"/>
      <c r="M271" s="170"/>
      <c r="N271" s="170"/>
      <c r="O271" s="170"/>
      <c r="P271" s="170"/>
      <c r="Q271" s="170"/>
      <c r="R271" s="173"/>
      <c r="T271" s="174"/>
      <c r="U271" s="170"/>
      <c r="V271" s="170"/>
      <c r="W271" s="170"/>
      <c r="X271" s="170"/>
      <c r="Y271" s="170"/>
      <c r="Z271" s="170"/>
      <c r="AA271" s="175"/>
      <c r="AT271" s="176" t="s">
        <v>158</v>
      </c>
      <c r="AU271" s="176" t="s">
        <v>103</v>
      </c>
      <c r="AV271" s="10" t="s">
        <v>103</v>
      </c>
      <c r="AW271" s="10" t="s">
        <v>33</v>
      </c>
      <c r="AX271" s="10" t="s">
        <v>77</v>
      </c>
      <c r="AY271" s="176" t="s">
        <v>150</v>
      </c>
    </row>
    <row r="272" spans="2:65" s="11" customFormat="1" ht="16.5" customHeight="1">
      <c r="B272" s="177"/>
      <c r="C272" s="178"/>
      <c r="D272" s="178"/>
      <c r="E272" s="179" t="s">
        <v>5</v>
      </c>
      <c r="F272" s="280" t="s">
        <v>162</v>
      </c>
      <c r="G272" s="281"/>
      <c r="H272" s="281"/>
      <c r="I272" s="281"/>
      <c r="J272" s="178"/>
      <c r="K272" s="180">
        <v>110</v>
      </c>
      <c r="L272" s="178"/>
      <c r="M272" s="178"/>
      <c r="N272" s="178"/>
      <c r="O272" s="178"/>
      <c r="P272" s="178"/>
      <c r="Q272" s="178"/>
      <c r="R272" s="181"/>
      <c r="T272" s="182"/>
      <c r="U272" s="178"/>
      <c r="V272" s="178"/>
      <c r="W272" s="178"/>
      <c r="X272" s="178"/>
      <c r="Y272" s="178"/>
      <c r="Z272" s="178"/>
      <c r="AA272" s="183"/>
      <c r="AT272" s="184" t="s">
        <v>158</v>
      </c>
      <c r="AU272" s="184" t="s">
        <v>103</v>
      </c>
      <c r="AV272" s="11" t="s">
        <v>155</v>
      </c>
      <c r="AW272" s="11" t="s">
        <v>33</v>
      </c>
      <c r="AX272" s="11" t="s">
        <v>85</v>
      </c>
      <c r="AY272" s="184" t="s">
        <v>150</v>
      </c>
    </row>
    <row r="273" spans="2:65" s="1" customFormat="1" ht="25.5" customHeight="1">
      <c r="B273" s="131"/>
      <c r="C273" s="160">
        <v>50</v>
      </c>
      <c r="D273" s="160" t="s">
        <v>151</v>
      </c>
      <c r="E273" s="161" t="s">
        <v>377</v>
      </c>
      <c r="F273" s="262" t="s">
        <v>378</v>
      </c>
      <c r="G273" s="262"/>
      <c r="H273" s="262"/>
      <c r="I273" s="262"/>
      <c r="J273" s="162" t="s">
        <v>319</v>
      </c>
      <c r="K273" s="164">
        <v>50.311</v>
      </c>
      <c r="L273" s="263">
        <v>0</v>
      </c>
      <c r="M273" s="263"/>
      <c r="N273" s="264">
        <f>ROUND(L273*K273,3)</f>
        <v>0</v>
      </c>
      <c r="O273" s="264"/>
      <c r="P273" s="264"/>
      <c r="Q273" s="264"/>
      <c r="R273" s="134"/>
      <c r="T273" s="165" t="s">
        <v>5</v>
      </c>
      <c r="U273" s="46" t="s">
        <v>44</v>
      </c>
      <c r="V273" s="38"/>
      <c r="W273" s="166">
        <f>V273*K273</f>
        <v>0</v>
      </c>
      <c r="X273" s="166">
        <v>0</v>
      </c>
      <c r="Y273" s="166">
        <f>X273*K273</f>
        <v>0</v>
      </c>
      <c r="Z273" s="166">
        <v>0</v>
      </c>
      <c r="AA273" s="167">
        <f>Z273*K273</f>
        <v>0</v>
      </c>
      <c r="AR273" s="21" t="s">
        <v>234</v>
      </c>
      <c r="AT273" s="21" t="s">
        <v>151</v>
      </c>
      <c r="AU273" s="21" t="s">
        <v>103</v>
      </c>
      <c r="AY273" s="21" t="s">
        <v>150</v>
      </c>
      <c r="BE273" s="104">
        <f>IF(U273="základná",N273,0)</f>
        <v>0</v>
      </c>
      <c r="BF273" s="104">
        <f>IF(U273="znížená",N273,0)</f>
        <v>0</v>
      </c>
      <c r="BG273" s="104">
        <f>IF(U273="zákl. prenesená",N273,0)</f>
        <v>0</v>
      </c>
      <c r="BH273" s="104">
        <f>IF(U273="zníž. prenesená",N273,0)</f>
        <v>0</v>
      </c>
      <c r="BI273" s="104">
        <f>IF(U273="nulová",N273,0)</f>
        <v>0</v>
      </c>
      <c r="BJ273" s="21" t="s">
        <v>103</v>
      </c>
      <c r="BK273" s="168">
        <f>ROUND(L273*K273,3)</f>
        <v>0</v>
      </c>
      <c r="BL273" s="21" t="s">
        <v>234</v>
      </c>
      <c r="BM273" s="21" t="s">
        <v>379</v>
      </c>
    </row>
    <row r="274" spans="2:65" s="9" customFormat="1" ht="29.85" customHeight="1">
      <c r="B274" s="149"/>
      <c r="C274" s="150"/>
      <c r="D274" s="159" t="s">
        <v>122</v>
      </c>
      <c r="E274" s="159"/>
      <c r="F274" s="159"/>
      <c r="G274" s="159"/>
      <c r="H274" s="159"/>
      <c r="I274" s="159"/>
      <c r="J274" s="159"/>
      <c r="K274" s="159"/>
      <c r="L274" s="159"/>
      <c r="M274" s="159"/>
      <c r="N274" s="282">
        <f>BK274</f>
        <v>0</v>
      </c>
      <c r="O274" s="283"/>
      <c r="P274" s="283"/>
      <c r="Q274" s="283"/>
      <c r="R274" s="152"/>
      <c r="T274" s="153"/>
      <c r="U274" s="150"/>
      <c r="V274" s="150"/>
      <c r="W274" s="154">
        <f>W275</f>
        <v>0</v>
      </c>
      <c r="X274" s="150"/>
      <c r="Y274" s="154">
        <f>Y275</f>
        <v>9.0000000000000006E-5</v>
      </c>
      <c r="Z274" s="150"/>
      <c r="AA274" s="155">
        <f>AA275</f>
        <v>0</v>
      </c>
      <c r="AR274" s="156" t="s">
        <v>103</v>
      </c>
      <c r="AT274" s="157" t="s">
        <v>76</v>
      </c>
      <c r="AU274" s="157" t="s">
        <v>85</v>
      </c>
      <c r="AY274" s="156" t="s">
        <v>150</v>
      </c>
      <c r="BK274" s="158">
        <f>BK275</f>
        <v>0</v>
      </c>
    </row>
    <row r="275" spans="2:65" s="1" customFormat="1" ht="16.5" customHeight="1">
      <c r="B275" s="131"/>
      <c r="C275" s="160">
        <v>51</v>
      </c>
      <c r="D275" s="160" t="s">
        <v>151</v>
      </c>
      <c r="E275" s="161" t="s">
        <v>380</v>
      </c>
      <c r="F275" s="262" t="s">
        <v>381</v>
      </c>
      <c r="G275" s="262"/>
      <c r="H275" s="262"/>
      <c r="I275" s="262"/>
      <c r="J275" s="162" t="s">
        <v>295</v>
      </c>
      <c r="K275" s="163">
        <v>1</v>
      </c>
      <c r="L275" s="263">
        <v>0</v>
      </c>
      <c r="M275" s="263"/>
      <c r="N275" s="264">
        <f>ROUND(L275*K275,3)</f>
        <v>0</v>
      </c>
      <c r="O275" s="264"/>
      <c r="P275" s="264"/>
      <c r="Q275" s="264"/>
      <c r="R275" s="134"/>
      <c r="T275" s="165" t="s">
        <v>5</v>
      </c>
      <c r="U275" s="46" t="s">
        <v>44</v>
      </c>
      <c r="V275" s="38"/>
      <c r="W275" s="166">
        <f>V275*K275</f>
        <v>0</v>
      </c>
      <c r="X275" s="166">
        <v>9.0000000000000006E-5</v>
      </c>
      <c r="Y275" s="166">
        <f>X275*K275</f>
        <v>9.0000000000000006E-5</v>
      </c>
      <c r="Z275" s="166">
        <v>0</v>
      </c>
      <c r="AA275" s="167">
        <f>Z275*K275</f>
        <v>0</v>
      </c>
      <c r="AR275" s="21" t="s">
        <v>234</v>
      </c>
      <c r="AT275" s="21" t="s">
        <v>151</v>
      </c>
      <c r="AU275" s="21" t="s">
        <v>103</v>
      </c>
      <c r="AY275" s="21" t="s">
        <v>150</v>
      </c>
      <c r="BE275" s="104">
        <f>IF(U275="základná",N275,0)</f>
        <v>0</v>
      </c>
      <c r="BF275" s="104">
        <f>IF(U275="znížená",N275,0)</f>
        <v>0</v>
      </c>
      <c r="BG275" s="104">
        <f>IF(U275="zákl. prenesená",N275,0)</f>
        <v>0</v>
      </c>
      <c r="BH275" s="104">
        <f>IF(U275="zníž. prenesená",N275,0)</f>
        <v>0</v>
      </c>
      <c r="BI275" s="104">
        <f>IF(U275="nulová",N275,0)</f>
        <v>0</v>
      </c>
      <c r="BJ275" s="21" t="s">
        <v>103</v>
      </c>
      <c r="BK275" s="168">
        <f>ROUND(L275*K275,3)</f>
        <v>0</v>
      </c>
      <c r="BL275" s="21" t="s">
        <v>234</v>
      </c>
      <c r="BM275" s="21" t="s">
        <v>382</v>
      </c>
    </row>
    <row r="276" spans="2:65" s="1" customFormat="1" ht="29.25" customHeight="1">
      <c r="B276" s="131"/>
      <c r="C276" s="206"/>
      <c r="D276" s="159" t="s">
        <v>410</v>
      </c>
      <c r="E276" s="207"/>
      <c r="F276" s="208"/>
      <c r="G276" s="208"/>
      <c r="H276" s="208"/>
      <c r="I276" s="208"/>
      <c r="J276" s="209"/>
      <c r="K276" s="210"/>
      <c r="L276" s="212"/>
      <c r="M276" s="212"/>
      <c r="N276" s="282">
        <f>BK276</f>
        <v>0</v>
      </c>
      <c r="O276" s="283"/>
      <c r="P276" s="283"/>
      <c r="Q276" s="283"/>
      <c r="R276" s="134"/>
      <c r="T276" s="211"/>
      <c r="U276" s="46"/>
      <c r="V276" s="204"/>
      <c r="W276" s="166"/>
      <c r="X276" s="166"/>
      <c r="Y276" s="166"/>
      <c r="Z276" s="166"/>
      <c r="AA276" s="167"/>
      <c r="AR276" s="21"/>
      <c r="AT276" s="21"/>
      <c r="AU276" s="21"/>
      <c r="AY276" s="21"/>
      <c r="BE276" s="104"/>
      <c r="BF276" s="104"/>
      <c r="BG276" s="104"/>
      <c r="BH276" s="104"/>
      <c r="BI276" s="104"/>
      <c r="BJ276" s="21"/>
      <c r="BK276" s="168"/>
      <c r="BL276" s="21"/>
      <c r="BM276" s="21"/>
    </row>
    <row r="277" spans="2:65" s="1" customFormat="1" ht="25.5" customHeight="1">
      <c r="B277" s="131"/>
      <c r="C277" s="160" t="s">
        <v>386</v>
      </c>
      <c r="D277" s="160" t="s">
        <v>151</v>
      </c>
      <c r="E277" s="161" t="s">
        <v>411</v>
      </c>
      <c r="F277" s="262" t="s">
        <v>412</v>
      </c>
      <c r="G277" s="262"/>
      <c r="H277" s="262"/>
      <c r="I277" s="262"/>
      <c r="J277" s="162" t="s">
        <v>154</v>
      </c>
      <c r="K277" s="201">
        <v>14</v>
      </c>
      <c r="L277" s="263">
        <v>0</v>
      </c>
      <c r="M277" s="263"/>
      <c r="N277" s="264">
        <f>ROUND(L277*K277,3)</f>
        <v>0</v>
      </c>
      <c r="O277" s="264"/>
      <c r="P277" s="264"/>
      <c r="Q277" s="264"/>
      <c r="R277" s="134"/>
      <c r="T277" s="211"/>
      <c r="U277" s="46"/>
      <c r="V277" s="204"/>
      <c r="W277" s="166"/>
      <c r="X277" s="166"/>
      <c r="Y277" s="166"/>
      <c r="Z277" s="166"/>
      <c r="AA277" s="167"/>
      <c r="AR277" s="21"/>
      <c r="AT277" s="21"/>
      <c r="AU277" s="21"/>
      <c r="AY277" s="21"/>
      <c r="BE277" s="104"/>
      <c r="BF277" s="104"/>
      <c r="BG277" s="104"/>
      <c r="BH277" s="104"/>
      <c r="BI277" s="104"/>
      <c r="BJ277" s="21"/>
      <c r="BK277" s="168"/>
      <c r="BL277" s="21"/>
      <c r="BM277" s="21"/>
    </row>
    <row r="278" spans="2:65" s="1" customFormat="1" ht="16.5" customHeight="1">
      <c r="B278" s="131"/>
      <c r="C278" s="213" t="s">
        <v>390</v>
      </c>
      <c r="D278" s="213" t="s">
        <v>306</v>
      </c>
      <c r="E278" s="214" t="s">
        <v>413</v>
      </c>
      <c r="F278" s="265" t="s">
        <v>414</v>
      </c>
      <c r="G278" s="265"/>
      <c r="H278" s="265"/>
      <c r="I278" s="265"/>
      <c r="J278" s="215" t="s">
        <v>154</v>
      </c>
      <c r="K278" s="216">
        <v>14.28</v>
      </c>
      <c r="L278" s="263">
        <v>0</v>
      </c>
      <c r="M278" s="263"/>
      <c r="N278" s="264">
        <f>ROUND(L278*K278,3)</f>
        <v>0</v>
      </c>
      <c r="O278" s="264"/>
      <c r="P278" s="264"/>
      <c r="Q278" s="264"/>
      <c r="R278" s="134"/>
      <c r="T278" s="211"/>
      <c r="U278" s="46"/>
      <c r="V278" s="204"/>
      <c r="W278" s="166"/>
      <c r="X278" s="166"/>
      <c r="Y278" s="166"/>
      <c r="Z278" s="166"/>
      <c r="AA278" s="167"/>
      <c r="AR278" s="21"/>
      <c r="AT278" s="21"/>
      <c r="AU278" s="21"/>
      <c r="AY278" s="21"/>
      <c r="BE278" s="104"/>
      <c r="BF278" s="104"/>
      <c r="BG278" s="104"/>
      <c r="BH278" s="104"/>
      <c r="BI278" s="104"/>
      <c r="BJ278" s="21"/>
      <c r="BK278" s="168"/>
      <c r="BL278" s="21"/>
      <c r="BM278" s="21"/>
    </row>
    <row r="279" spans="2:65" s="1" customFormat="1" ht="25.5" customHeight="1">
      <c r="B279" s="131"/>
      <c r="C279" s="160" t="s">
        <v>394</v>
      </c>
      <c r="D279" s="160" t="s">
        <v>151</v>
      </c>
      <c r="E279" s="161" t="s">
        <v>415</v>
      </c>
      <c r="F279" s="262" t="s">
        <v>416</v>
      </c>
      <c r="G279" s="262"/>
      <c r="H279" s="262"/>
      <c r="I279" s="262"/>
      <c r="J279" s="162" t="s">
        <v>319</v>
      </c>
      <c r="K279" s="201">
        <v>0</v>
      </c>
      <c r="L279" s="263">
        <v>0</v>
      </c>
      <c r="M279" s="263"/>
      <c r="N279" s="264">
        <f>ROUND(L279*K279,3)</f>
        <v>0</v>
      </c>
      <c r="O279" s="264"/>
      <c r="P279" s="264"/>
      <c r="Q279" s="264"/>
      <c r="R279" s="134"/>
      <c r="T279" s="211"/>
      <c r="U279" s="46"/>
      <c r="V279" s="204"/>
      <c r="W279" s="166"/>
      <c r="X279" s="166"/>
      <c r="Y279" s="166"/>
      <c r="Z279" s="166"/>
      <c r="AA279" s="167"/>
      <c r="AR279" s="21"/>
      <c r="AT279" s="21"/>
      <c r="AU279" s="21"/>
      <c r="AY279" s="21"/>
      <c r="BE279" s="104"/>
      <c r="BF279" s="104"/>
      <c r="BG279" s="104"/>
      <c r="BH279" s="104"/>
      <c r="BI279" s="104"/>
      <c r="BJ279" s="21"/>
      <c r="BK279" s="168"/>
      <c r="BL279" s="21"/>
      <c r="BM279" s="21"/>
    </row>
    <row r="280" spans="2:65" s="9" customFormat="1" ht="29.85" customHeight="1">
      <c r="B280" s="149"/>
      <c r="C280" s="150"/>
      <c r="D280" s="159" t="s">
        <v>123</v>
      </c>
      <c r="E280" s="159"/>
      <c r="F280" s="159"/>
      <c r="G280" s="159"/>
      <c r="H280" s="159"/>
      <c r="I280" s="159"/>
      <c r="J280" s="159"/>
      <c r="K280" s="159"/>
      <c r="L280" s="159"/>
      <c r="M280" s="159"/>
      <c r="N280" s="270">
        <f>BK280</f>
        <v>0</v>
      </c>
      <c r="O280" s="274"/>
      <c r="P280" s="274"/>
      <c r="Q280" s="274"/>
      <c r="R280" s="152"/>
      <c r="T280" s="153"/>
      <c r="U280" s="150"/>
      <c r="V280" s="150"/>
      <c r="W280" s="154">
        <f>SUM(W281:W283)</f>
        <v>0</v>
      </c>
      <c r="X280" s="150"/>
      <c r="Y280" s="154">
        <f>SUM(Y281:Y283)</f>
        <v>0.17091000000000001</v>
      </c>
      <c r="Z280" s="150"/>
      <c r="AA280" s="155">
        <f>SUM(AA281:AA283)</f>
        <v>0</v>
      </c>
      <c r="AR280" s="156" t="s">
        <v>103</v>
      </c>
      <c r="AT280" s="157" t="s">
        <v>76</v>
      </c>
      <c r="AU280" s="157" t="s">
        <v>85</v>
      </c>
      <c r="AY280" s="156" t="s">
        <v>150</v>
      </c>
      <c r="BK280" s="158">
        <f>SUM(BK281:BK283)</f>
        <v>0</v>
      </c>
    </row>
    <row r="281" spans="2:65" s="1" customFormat="1" ht="38.25" customHeight="1">
      <c r="B281" s="131"/>
      <c r="C281" s="160">
        <v>55</v>
      </c>
      <c r="D281" s="160" t="s">
        <v>151</v>
      </c>
      <c r="E281" s="161" t="s">
        <v>383</v>
      </c>
      <c r="F281" s="262" t="s">
        <v>384</v>
      </c>
      <c r="G281" s="262"/>
      <c r="H281" s="262"/>
      <c r="I281" s="262"/>
      <c r="J281" s="162" t="s">
        <v>154</v>
      </c>
      <c r="K281" s="163">
        <v>25</v>
      </c>
      <c r="L281" s="263">
        <v>0</v>
      </c>
      <c r="M281" s="263"/>
      <c r="N281" s="271">
        <f>ROUND(L281*K281,3)</f>
        <v>0</v>
      </c>
      <c r="O281" s="272"/>
      <c r="P281" s="272"/>
      <c r="Q281" s="273"/>
      <c r="R281" s="134"/>
      <c r="T281" s="165" t="s">
        <v>5</v>
      </c>
      <c r="U281" s="46" t="s">
        <v>44</v>
      </c>
      <c r="V281" s="38"/>
      <c r="W281" s="166">
        <f>V281*K281</f>
        <v>0</v>
      </c>
      <c r="X281" s="166">
        <v>2.2000000000000001E-4</v>
      </c>
      <c r="Y281" s="166">
        <f>X281*K281</f>
        <v>5.5000000000000005E-3</v>
      </c>
      <c r="Z281" s="166">
        <v>0</v>
      </c>
      <c r="AA281" s="167">
        <f>Z281*K281</f>
        <v>0</v>
      </c>
      <c r="AR281" s="21" t="s">
        <v>234</v>
      </c>
      <c r="AT281" s="21" t="s">
        <v>151</v>
      </c>
      <c r="AU281" s="21" t="s">
        <v>103</v>
      </c>
      <c r="AY281" s="21" t="s">
        <v>150</v>
      </c>
      <c r="BE281" s="104">
        <f>IF(U281="základná",N281,0)</f>
        <v>0</v>
      </c>
      <c r="BF281" s="104">
        <f>IF(U281="znížená",N281,0)</f>
        <v>0</v>
      </c>
      <c r="BG281" s="104">
        <f>IF(U281="zákl. prenesená",N281,0)</f>
        <v>0</v>
      </c>
      <c r="BH281" s="104">
        <f>IF(U281="zníž. prenesená",N281,0)</f>
        <v>0</v>
      </c>
      <c r="BI281" s="104">
        <f>IF(U281="nulová",N281,0)</f>
        <v>0</v>
      </c>
      <c r="BJ281" s="21" t="s">
        <v>103</v>
      </c>
      <c r="BK281" s="168">
        <f>ROUND(L281*K281,3)</f>
        <v>0</v>
      </c>
      <c r="BL281" s="21" t="s">
        <v>234</v>
      </c>
      <c r="BM281" s="21" t="s">
        <v>385</v>
      </c>
    </row>
    <row r="282" spans="2:65" s="1" customFormat="1" ht="25.5" customHeight="1">
      <c r="B282" s="131"/>
      <c r="C282" s="160">
        <v>56</v>
      </c>
      <c r="D282" s="160" t="s">
        <v>151</v>
      </c>
      <c r="E282" s="161" t="s">
        <v>387</v>
      </c>
      <c r="F282" s="262" t="s">
        <v>388</v>
      </c>
      <c r="G282" s="262"/>
      <c r="H282" s="262"/>
      <c r="I282" s="262"/>
      <c r="J282" s="162" t="s">
        <v>154</v>
      </c>
      <c r="K282" s="163">
        <v>25</v>
      </c>
      <c r="L282" s="263">
        <v>0</v>
      </c>
      <c r="M282" s="263"/>
      <c r="N282" s="271">
        <f>ROUND(L282*K282,3)</f>
        <v>0</v>
      </c>
      <c r="O282" s="272"/>
      <c r="P282" s="272"/>
      <c r="Q282" s="273"/>
      <c r="R282" s="134"/>
      <c r="T282" s="165" t="s">
        <v>5</v>
      </c>
      <c r="U282" s="46" t="s">
        <v>44</v>
      </c>
      <c r="V282" s="38"/>
      <c r="W282" s="166">
        <f>V282*K282</f>
        <v>0</v>
      </c>
      <c r="X282" s="166">
        <v>3.2000000000000003E-4</v>
      </c>
      <c r="Y282" s="166">
        <f>X282*K282</f>
        <v>8.0000000000000002E-3</v>
      </c>
      <c r="Z282" s="166">
        <v>0</v>
      </c>
      <c r="AA282" s="167">
        <f>Z282*K282</f>
        <v>0</v>
      </c>
      <c r="AR282" s="21" t="s">
        <v>234</v>
      </c>
      <c r="AT282" s="21" t="s">
        <v>151</v>
      </c>
      <c r="AU282" s="21" t="s">
        <v>103</v>
      </c>
      <c r="AY282" s="21" t="s">
        <v>150</v>
      </c>
      <c r="BE282" s="104">
        <f>IF(U282="základná",N282,0)</f>
        <v>0</v>
      </c>
      <c r="BF282" s="104">
        <f>IF(U282="znížená",N282,0)</f>
        <v>0</v>
      </c>
      <c r="BG282" s="104">
        <f>IF(U282="zákl. prenesená",N282,0)</f>
        <v>0</v>
      </c>
      <c r="BH282" s="104">
        <f>IF(U282="zníž. prenesená",N282,0)</f>
        <v>0</v>
      </c>
      <c r="BI282" s="104">
        <f>IF(U282="nulová",N282,0)</f>
        <v>0</v>
      </c>
      <c r="BJ282" s="21" t="s">
        <v>103</v>
      </c>
      <c r="BK282" s="168">
        <f>ROUND(L282*K282,3)</f>
        <v>0</v>
      </c>
      <c r="BL282" s="21" t="s">
        <v>234</v>
      </c>
      <c r="BM282" s="21" t="s">
        <v>389</v>
      </c>
    </row>
    <row r="283" spans="2:65" s="1" customFormat="1" ht="38.25" customHeight="1">
      <c r="B283" s="131"/>
      <c r="C283" s="160">
        <v>57</v>
      </c>
      <c r="D283" s="160" t="s">
        <v>151</v>
      </c>
      <c r="E283" s="161" t="s">
        <v>391</v>
      </c>
      <c r="F283" s="262" t="s">
        <v>392</v>
      </c>
      <c r="G283" s="262"/>
      <c r="H283" s="262"/>
      <c r="I283" s="262"/>
      <c r="J283" s="162" t="s">
        <v>154</v>
      </c>
      <c r="K283" s="163">
        <v>477</v>
      </c>
      <c r="L283" s="263">
        <v>0</v>
      </c>
      <c r="M283" s="263"/>
      <c r="N283" s="271">
        <f>ROUND(L283*K283,3)</f>
        <v>0</v>
      </c>
      <c r="O283" s="272"/>
      <c r="P283" s="272"/>
      <c r="Q283" s="273"/>
      <c r="R283" s="134"/>
      <c r="T283" s="165" t="s">
        <v>5</v>
      </c>
      <c r="U283" s="46" t="s">
        <v>44</v>
      </c>
      <c r="V283" s="38"/>
      <c r="W283" s="166">
        <f>V283*K283</f>
        <v>0</v>
      </c>
      <c r="X283" s="166">
        <v>3.3E-4</v>
      </c>
      <c r="Y283" s="166">
        <f>X283*K283</f>
        <v>0.15740999999999999</v>
      </c>
      <c r="Z283" s="166">
        <v>0</v>
      </c>
      <c r="AA283" s="167">
        <f>Z283*K283</f>
        <v>0</v>
      </c>
      <c r="AR283" s="21" t="s">
        <v>234</v>
      </c>
      <c r="AT283" s="21" t="s">
        <v>151</v>
      </c>
      <c r="AU283" s="21" t="s">
        <v>103</v>
      </c>
      <c r="AY283" s="21" t="s">
        <v>150</v>
      </c>
      <c r="BE283" s="104">
        <f>IF(U283="základná",N283,0)</f>
        <v>0</v>
      </c>
      <c r="BF283" s="104">
        <f>IF(U283="znížená",N283,0)</f>
        <v>0</v>
      </c>
      <c r="BG283" s="104">
        <f>IF(U283="zákl. prenesená",N283,0)</f>
        <v>0</v>
      </c>
      <c r="BH283" s="104">
        <f>IF(U283="zníž. prenesená",N283,0)</f>
        <v>0</v>
      </c>
      <c r="BI283" s="104">
        <f>IF(U283="nulová",N283,0)</f>
        <v>0</v>
      </c>
      <c r="BJ283" s="21" t="s">
        <v>103</v>
      </c>
      <c r="BK283" s="168">
        <f>ROUND(L283*K283,3)</f>
        <v>0</v>
      </c>
      <c r="BL283" s="21" t="s">
        <v>234</v>
      </c>
      <c r="BM283" s="21" t="s">
        <v>393</v>
      </c>
    </row>
    <row r="284" spans="2:65" s="9" customFormat="1" ht="37.35" customHeight="1">
      <c r="B284" s="149"/>
      <c r="C284" s="150"/>
      <c r="D284" s="151" t="s">
        <v>124</v>
      </c>
      <c r="E284" s="151"/>
      <c r="F284" s="151"/>
      <c r="G284" s="151"/>
      <c r="H284" s="151"/>
      <c r="I284" s="151"/>
      <c r="J284" s="151"/>
      <c r="K284" s="151"/>
      <c r="L284" s="151"/>
      <c r="M284" s="151"/>
      <c r="N284" s="275">
        <f>BK284</f>
        <v>0</v>
      </c>
      <c r="O284" s="275"/>
      <c r="P284" s="275"/>
      <c r="Q284" s="275"/>
      <c r="R284" s="152"/>
      <c r="T284" s="153"/>
      <c r="U284" s="150"/>
      <c r="V284" s="150"/>
      <c r="W284" s="154">
        <f>W285</f>
        <v>0</v>
      </c>
      <c r="X284" s="150"/>
      <c r="Y284" s="154">
        <f>Y285</f>
        <v>0</v>
      </c>
      <c r="Z284" s="150"/>
      <c r="AA284" s="155">
        <f>AA285</f>
        <v>0</v>
      </c>
      <c r="AR284" s="156" t="s">
        <v>176</v>
      </c>
      <c r="AT284" s="157" t="s">
        <v>76</v>
      </c>
      <c r="AU284" s="157" t="s">
        <v>77</v>
      </c>
      <c r="AY284" s="156" t="s">
        <v>150</v>
      </c>
      <c r="BK284" s="158">
        <f>BK285</f>
        <v>0</v>
      </c>
    </row>
    <row r="285" spans="2:65" s="9" customFormat="1" ht="19.899999999999999" customHeight="1">
      <c r="B285" s="149"/>
      <c r="C285" s="150"/>
      <c r="D285" s="159" t="s">
        <v>125</v>
      </c>
      <c r="E285" s="159"/>
      <c r="F285" s="159"/>
      <c r="G285" s="159"/>
      <c r="H285" s="159"/>
      <c r="I285" s="159"/>
      <c r="J285" s="159"/>
      <c r="K285" s="159"/>
      <c r="L285" s="159"/>
      <c r="M285" s="159"/>
      <c r="N285" s="270">
        <f>BK285</f>
        <v>0</v>
      </c>
      <c r="O285" s="270"/>
      <c r="P285" s="270"/>
      <c r="Q285" s="270"/>
      <c r="R285" s="152"/>
      <c r="T285" s="153"/>
      <c r="U285" s="150"/>
      <c r="V285" s="150"/>
      <c r="W285" s="154">
        <f>W286</f>
        <v>0</v>
      </c>
      <c r="X285" s="150"/>
      <c r="Y285" s="154">
        <f>Y286</f>
        <v>0</v>
      </c>
      <c r="Z285" s="150"/>
      <c r="AA285" s="155">
        <f>AA286</f>
        <v>0</v>
      </c>
      <c r="AR285" s="156" t="s">
        <v>176</v>
      </c>
      <c r="AT285" s="157" t="s">
        <v>76</v>
      </c>
      <c r="AU285" s="157" t="s">
        <v>85</v>
      </c>
      <c r="AY285" s="156" t="s">
        <v>150</v>
      </c>
      <c r="BK285" s="158">
        <f>BK286</f>
        <v>0</v>
      </c>
    </row>
    <row r="286" spans="2:65" s="1" customFormat="1" ht="25.5" customHeight="1">
      <c r="B286" s="131"/>
      <c r="C286" s="160">
        <v>58</v>
      </c>
      <c r="D286" s="160" t="s">
        <v>151</v>
      </c>
      <c r="E286" s="161" t="s">
        <v>395</v>
      </c>
      <c r="F286" s="262" t="s">
        <v>396</v>
      </c>
      <c r="G286" s="262"/>
      <c r="H286" s="262"/>
      <c r="I286" s="262"/>
      <c r="J286" s="162" t="s">
        <v>397</v>
      </c>
      <c r="K286" s="163">
        <v>1</v>
      </c>
      <c r="L286" s="263">
        <v>0</v>
      </c>
      <c r="M286" s="263"/>
      <c r="N286" s="271">
        <f>ROUND(L286*K286,3)</f>
        <v>0</v>
      </c>
      <c r="O286" s="272"/>
      <c r="P286" s="272"/>
      <c r="Q286" s="273"/>
      <c r="R286" s="134"/>
      <c r="T286" s="165" t="s">
        <v>5</v>
      </c>
      <c r="U286" s="46" t="s">
        <v>44</v>
      </c>
      <c r="V286" s="38"/>
      <c r="W286" s="166">
        <f>V286*K286</f>
        <v>0</v>
      </c>
      <c r="X286" s="166">
        <v>0</v>
      </c>
      <c r="Y286" s="166">
        <f>X286*K286</f>
        <v>0</v>
      </c>
      <c r="Z286" s="166">
        <v>0</v>
      </c>
      <c r="AA286" s="167">
        <f>Z286*K286</f>
        <v>0</v>
      </c>
      <c r="AR286" s="21" t="s">
        <v>398</v>
      </c>
      <c r="AT286" s="21" t="s">
        <v>151</v>
      </c>
      <c r="AU286" s="21" t="s">
        <v>103</v>
      </c>
      <c r="AY286" s="21" t="s">
        <v>150</v>
      </c>
      <c r="BE286" s="104">
        <f>IF(U286="základná",N286,0)</f>
        <v>0</v>
      </c>
      <c r="BF286" s="104">
        <f>IF(U286="znížená",N286,0)</f>
        <v>0</v>
      </c>
      <c r="BG286" s="104">
        <f>IF(U286="zákl. prenesená",N286,0)</f>
        <v>0</v>
      </c>
      <c r="BH286" s="104">
        <f>IF(U286="zníž. prenesená",N286,0)</f>
        <v>0</v>
      </c>
      <c r="BI286" s="104">
        <f>IF(U286="nulová",N286,0)</f>
        <v>0</v>
      </c>
      <c r="BJ286" s="21" t="s">
        <v>103</v>
      </c>
      <c r="BK286" s="168">
        <f>ROUND(L286*K286,3)</f>
        <v>0</v>
      </c>
      <c r="BL286" s="21" t="s">
        <v>398</v>
      </c>
      <c r="BM286" s="21" t="s">
        <v>399</v>
      </c>
    </row>
    <row r="287" spans="2:65" s="1" customFormat="1" ht="49.9" customHeight="1">
      <c r="B287" s="37"/>
      <c r="C287" s="38"/>
      <c r="D287" s="151" t="s">
        <v>400</v>
      </c>
      <c r="E287" s="38"/>
      <c r="F287" s="38"/>
      <c r="G287" s="38"/>
      <c r="H287" s="38"/>
      <c r="I287" s="38"/>
      <c r="J287" s="38"/>
      <c r="K287" s="38"/>
      <c r="L287" s="38"/>
      <c r="M287" s="38"/>
      <c r="N287" s="269">
        <f t="shared" ref="N287:N292" si="15">BK287</f>
        <v>0</v>
      </c>
      <c r="O287" s="269"/>
      <c r="P287" s="269"/>
      <c r="Q287" s="269"/>
      <c r="R287" s="39"/>
      <c r="T287" s="196"/>
      <c r="U287" s="38"/>
      <c r="V287" s="38"/>
      <c r="W287" s="38"/>
      <c r="X287" s="38"/>
      <c r="Y287" s="38"/>
      <c r="Z287" s="38"/>
      <c r="AA287" s="76"/>
      <c r="AT287" s="21" t="s">
        <v>76</v>
      </c>
      <c r="AU287" s="21" t="s">
        <v>77</v>
      </c>
      <c r="AY287" s="21" t="s">
        <v>401</v>
      </c>
      <c r="BK287" s="168">
        <f>SUM(BK288:BK292)</f>
        <v>0</v>
      </c>
    </row>
    <row r="288" spans="2:65" s="1" customFormat="1" ht="22.35" customHeight="1">
      <c r="B288" s="37"/>
      <c r="C288" s="197" t="s">
        <v>5</v>
      </c>
      <c r="D288" s="197" t="s">
        <v>151</v>
      </c>
      <c r="E288" s="198" t="s">
        <v>5</v>
      </c>
      <c r="F288" s="287" t="s">
        <v>5</v>
      </c>
      <c r="G288" s="287"/>
      <c r="H288" s="287"/>
      <c r="I288" s="287"/>
      <c r="J288" s="199" t="s">
        <v>5</v>
      </c>
      <c r="K288" s="164"/>
      <c r="L288" s="263"/>
      <c r="M288" s="288"/>
      <c r="N288" s="266">
        <f t="shared" si="15"/>
        <v>0</v>
      </c>
      <c r="O288" s="267"/>
      <c r="P288" s="267"/>
      <c r="Q288" s="268"/>
      <c r="R288" s="39"/>
      <c r="T288" s="165" t="s">
        <v>5</v>
      </c>
      <c r="U288" s="200" t="s">
        <v>44</v>
      </c>
      <c r="V288" s="38"/>
      <c r="W288" s="38"/>
      <c r="X288" s="38"/>
      <c r="Y288" s="38"/>
      <c r="Z288" s="38"/>
      <c r="AA288" s="76"/>
      <c r="AT288" s="21" t="s">
        <v>401</v>
      </c>
      <c r="AU288" s="21" t="s">
        <v>85</v>
      </c>
      <c r="AY288" s="21" t="s">
        <v>401</v>
      </c>
      <c r="BE288" s="104">
        <f>IF(U288="základná",N288,0)</f>
        <v>0</v>
      </c>
      <c r="BF288" s="104">
        <f>IF(U288="znížená",N288,0)</f>
        <v>0</v>
      </c>
      <c r="BG288" s="104">
        <f>IF(U288="zákl. prenesená",N288,0)</f>
        <v>0</v>
      </c>
      <c r="BH288" s="104">
        <f>IF(U288="zníž. prenesená",N288,0)</f>
        <v>0</v>
      </c>
      <c r="BI288" s="104">
        <f>IF(U288="nulová",N288,0)</f>
        <v>0</v>
      </c>
      <c r="BJ288" s="21" t="s">
        <v>103</v>
      </c>
      <c r="BK288" s="168">
        <f>L288*K288</f>
        <v>0</v>
      </c>
    </row>
    <row r="289" spans="2:63" s="1" customFormat="1" ht="22.35" customHeight="1">
      <c r="B289" s="37"/>
      <c r="C289" s="197" t="s">
        <v>5</v>
      </c>
      <c r="D289" s="197" t="s">
        <v>151</v>
      </c>
      <c r="E289" s="198" t="s">
        <v>5</v>
      </c>
      <c r="F289" s="287" t="s">
        <v>5</v>
      </c>
      <c r="G289" s="287"/>
      <c r="H289" s="287"/>
      <c r="I289" s="287"/>
      <c r="J289" s="199" t="s">
        <v>5</v>
      </c>
      <c r="K289" s="164"/>
      <c r="L289" s="263"/>
      <c r="M289" s="288"/>
      <c r="N289" s="266">
        <f t="shared" si="15"/>
        <v>0</v>
      </c>
      <c r="O289" s="267"/>
      <c r="P289" s="267"/>
      <c r="Q289" s="268"/>
      <c r="R289" s="39"/>
      <c r="T289" s="165" t="s">
        <v>5</v>
      </c>
      <c r="U289" s="200" t="s">
        <v>44</v>
      </c>
      <c r="V289" s="38"/>
      <c r="W289" s="38"/>
      <c r="X289" s="38"/>
      <c r="Y289" s="38"/>
      <c r="Z289" s="38"/>
      <c r="AA289" s="76"/>
      <c r="AT289" s="21" t="s">
        <v>401</v>
      </c>
      <c r="AU289" s="21" t="s">
        <v>85</v>
      </c>
      <c r="AY289" s="21" t="s">
        <v>401</v>
      </c>
      <c r="BE289" s="104">
        <f>IF(U289="základná",N289,0)</f>
        <v>0</v>
      </c>
      <c r="BF289" s="104">
        <f>IF(U289="znížená",N289,0)</f>
        <v>0</v>
      </c>
      <c r="BG289" s="104">
        <f>IF(U289="zákl. prenesená",N289,0)</f>
        <v>0</v>
      </c>
      <c r="BH289" s="104">
        <f>IF(U289="zníž. prenesená",N289,0)</f>
        <v>0</v>
      </c>
      <c r="BI289" s="104">
        <f>IF(U289="nulová",N289,0)</f>
        <v>0</v>
      </c>
      <c r="BJ289" s="21" t="s">
        <v>103</v>
      </c>
      <c r="BK289" s="168">
        <f>L289*K289</f>
        <v>0</v>
      </c>
    </row>
    <row r="290" spans="2:63" s="1" customFormat="1" ht="22.35" customHeight="1">
      <c r="B290" s="37"/>
      <c r="C290" s="197" t="s">
        <v>5</v>
      </c>
      <c r="D290" s="197" t="s">
        <v>151</v>
      </c>
      <c r="E290" s="198" t="s">
        <v>5</v>
      </c>
      <c r="F290" s="287" t="s">
        <v>5</v>
      </c>
      <c r="G290" s="287"/>
      <c r="H290" s="287"/>
      <c r="I290" s="287"/>
      <c r="J290" s="199" t="s">
        <v>5</v>
      </c>
      <c r="K290" s="164"/>
      <c r="L290" s="263"/>
      <c r="M290" s="288"/>
      <c r="N290" s="266">
        <f t="shared" si="15"/>
        <v>0</v>
      </c>
      <c r="O290" s="267"/>
      <c r="P290" s="267"/>
      <c r="Q290" s="268"/>
      <c r="R290" s="39"/>
      <c r="T290" s="165" t="s">
        <v>5</v>
      </c>
      <c r="U290" s="200" t="s">
        <v>44</v>
      </c>
      <c r="V290" s="38"/>
      <c r="W290" s="38"/>
      <c r="X290" s="38"/>
      <c r="Y290" s="38"/>
      <c r="Z290" s="38"/>
      <c r="AA290" s="76"/>
      <c r="AT290" s="21" t="s">
        <v>401</v>
      </c>
      <c r="AU290" s="21" t="s">
        <v>85</v>
      </c>
      <c r="AY290" s="21" t="s">
        <v>401</v>
      </c>
      <c r="BE290" s="104">
        <f>IF(U290="základná",N290,0)</f>
        <v>0</v>
      </c>
      <c r="BF290" s="104">
        <f>IF(U290="znížená",N290,0)</f>
        <v>0</v>
      </c>
      <c r="BG290" s="104">
        <f>IF(U290="zákl. prenesená",N290,0)</f>
        <v>0</v>
      </c>
      <c r="BH290" s="104">
        <f>IF(U290="zníž. prenesená",N290,0)</f>
        <v>0</v>
      </c>
      <c r="BI290" s="104">
        <f>IF(U290="nulová",N290,0)</f>
        <v>0</v>
      </c>
      <c r="BJ290" s="21" t="s">
        <v>103</v>
      </c>
      <c r="BK290" s="168">
        <f>L290*K290</f>
        <v>0</v>
      </c>
    </row>
    <row r="291" spans="2:63" s="1" customFormat="1" ht="22.35" customHeight="1">
      <c r="B291" s="37"/>
      <c r="C291" s="197" t="s">
        <v>5</v>
      </c>
      <c r="D291" s="197" t="s">
        <v>151</v>
      </c>
      <c r="E291" s="198" t="s">
        <v>5</v>
      </c>
      <c r="F291" s="287" t="s">
        <v>5</v>
      </c>
      <c r="G291" s="287"/>
      <c r="H291" s="287"/>
      <c r="I291" s="287"/>
      <c r="J291" s="199" t="s">
        <v>5</v>
      </c>
      <c r="K291" s="164"/>
      <c r="L291" s="263"/>
      <c r="M291" s="288"/>
      <c r="N291" s="266">
        <f t="shared" si="15"/>
        <v>0</v>
      </c>
      <c r="O291" s="267"/>
      <c r="P291" s="267"/>
      <c r="Q291" s="268"/>
      <c r="R291" s="39"/>
      <c r="T291" s="165" t="s">
        <v>5</v>
      </c>
      <c r="U291" s="200" t="s">
        <v>44</v>
      </c>
      <c r="V291" s="38"/>
      <c r="W291" s="38"/>
      <c r="X291" s="38"/>
      <c r="Y291" s="38"/>
      <c r="Z291" s="38"/>
      <c r="AA291" s="76"/>
      <c r="AT291" s="21" t="s">
        <v>401</v>
      </c>
      <c r="AU291" s="21" t="s">
        <v>85</v>
      </c>
      <c r="AY291" s="21" t="s">
        <v>401</v>
      </c>
      <c r="BE291" s="104">
        <f>IF(U291="základná",N291,0)</f>
        <v>0</v>
      </c>
      <c r="BF291" s="104">
        <f>IF(U291="znížená",N291,0)</f>
        <v>0</v>
      </c>
      <c r="BG291" s="104">
        <f>IF(U291="zákl. prenesená",N291,0)</f>
        <v>0</v>
      </c>
      <c r="BH291" s="104">
        <f>IF(U291="zníž. prenesená",N291,0)</f>
        <v>0</v>
      </c>
      <c r="BI291" s="104">
        <f>IF(U291="nulová",N291,0)</f>
        <v>0</v>
      </c>
      <c r="BJ291" s="21" t="s">
        <v>103</v>
      </c>
      <c r="BK291" s="168">
        <f>L291*K291</f>
        <v>0</v>
      </c>
    </row>
    <row r="292" spans="2:63" s="1" customFormat="1" ht="22.35" customHeight="1">
      <c r="B292" s="37"/>
      <c r="C292" s="197" t="s">
        <v>5</v>
      </c>
      <c r="D292" s="197" t="s">
        <v>151</v>
      </c>
      <c r="E292" s="198" t="s">
        <v>5</v>
      </c>
      <c r="F292" s="287" t="s">
        <v>5</v>
      </c>
      <c r="G292" s="287"/>
      <c r="H292" s="287"/>
      <c r="I292" s="287"/>
      <c r="J292" s="199" t="s">
        <v>5</v>
      </c>
      <c r="K292" s="164"/>
      <c r="L292" s="263"/>
      <c r="M292" s="288"/>
      <c r="N292" s="266">
        <f t="shared" si="15"/>
        <v>0</v>
      </c>
      <c r="O292" s="267"/>
      <c r="P292" s="267"/>
      <c r="Q292" s="268"/>
      <c r="R292" s="39"/>
      <c r="T292" s="165" t="s">
        <v>5</v>
      </c>
      <c r="U292" s="200" t="s">
        <v>44</v>
      </c>
      <c r="V292" s="58"/>
      <c r="W292" s="58"/>
      <c r="X292" s="58"/>
      <c r="Y292" s="58"/>
      <c r="Z292" s="58"/>
      <c r="AA292" s="60"/>
      <c r="AT292" s="21" t="s">
        <v>401</v>
      </c>
      <c r="AU292" s="21" t="s">
        <v>85</v>
      </c>
      <c r="AY292" s="21" t="s">
        <v>401</v>
      </c>
      <c r="BE292" s="104">
        <f>IF(U292="základná",N292,0)</f>
        <v>0</v>
      </c>
      <c r="BF292" s="104">
        <f>IF(U292="znížená",N292,0)</f>
        <v>0</v>
      </c>
      <c r="BG292" s="104">
        <f>IF(U292="zákl. prenesená",N292,0)</f>
        <v>0</v>
      </c>
      <c r="BH292" s="104">
        <f>IF(U292="zníž. prenesená",N292,0)</f>
        <v>0</v>
      </c>
      <c r="BI292" s="104">
        <f>IF(U292="nulová",N292,0)</f>
        <v>0</v>
      </c>
      <c r="BJ292" s="21" t="s">
        <v>103</v>
      </c>
      <c r="BK292" s="168">
        <f>L292*K292</f>
        <v>0</v>
      </c>
    </row>
    <row r="293" spans="2:63" s="1" customFormat="1" ht="6.95" customHeight="1">
      <c r="B293" s="61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3"/>
    </row>
  </sheetData>
  <mergeCells count="36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F132:I132"/>
    <mergeCell ref="L132:M132"/>
    <mergeCell ref="N132:Q132"/>
    <mergeCell ref="N129:Q129"/>
    <mergeCell ref="N130:Q130"/>
    <mergeCell ref="N131:Q131"/>
    <mergeCell ref="F133:I133"/>
    <mergeCell ref="F134:I134"/>
    <mergeCell ref="F135:I135"/>
    <mergeCell ref="F136:I136"/>
    <mergeCell ref="F137:I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F142:I142"/>
    <mergeCell ref="F143:I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F150:I150"/>
    <mergeCell ref="F151:I151"/>
    <mergeCell ref="F152:I152"/>
    <mergeCell ref="L152:M152"/>
    <mergeCell ref="N152:Q152"/>
    <mergeCell ref="F153:I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61:I161"/>
    <mergeCell ref="L161:M161"/>
    <mergeCell ref="N161:Q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L172:M172"/>
    <mergeCell ref="N172:Q172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F179:I179"/>
    <mergeCell ref="F181:I181"/>
    <mergeCell ref="L181:M181"/>
    <mergeCell ref="N181:Q181"/>
    <mergeCell ref="N180:Q180"/>
    <mergeCell ref="F182:I182"/>
    <mergeCell ref="F183:I183"/>
    <mergeCell ref="L183:M183"/>
    <mergeCell ref="N183:Q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L187:M187"/>
    <mergeCell ref="N187:Q187"/>
    <mergeCell ref="F188:I188"/>
    <mergeCell ref="F189:I18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F198:I198"/>
    <mergeCell ref="F199:I199"/>
    <mergeCell ref="F200:I200"/>
    <mergeCell ref="F201:I201"/>
    <mergeCell ref="F202:I202"/>
    <mergeCell ref="L202:M202"/>
    <mergeCell ref="N202:Q202"/>
    <mergeCell ref="F203:I203"/>
    <mergeCell ref="F204:I204"/>
    <mergeCell ref="F205:I205"/>
    <mergeCell ref="F206:I206"/>
    <mergeCell ref="F207:I207"/>
    <mergeCell ref="L207:M207"/>
    <mergeCell ref="N207:Q207"/>
    <mergeCell ref="F208:I208"/>
    <mergeCell ref="F209:I209"/>
    <mergeCell ref="F210:I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3:I223"/>
    <mergeCell ref="L223:M223"/>
    <mergeCell ref="N223:Q223"/>
    <mergeCell ref="F226:I226"/>
    <mergeCell ref="L226:M226"/>
    <mergeCell ref="N226:Q226"/>
    <mergeCell ref="F227:I227"/>
    <mergeCell ref="F228:I228"/>
    <mergeCell ref="L228:M228"/>
    <mergeCell ref="N228:Q228"/>
    <mergeCell ref="F229:I229"/>
    <mergeCell ref="L229:M229"/>
    <mergeCell ref="N229:Q229"/>
    <mergeCell ref="F230:I230"/>
    <mergeCell ref="F231:I231"/>
    <mergeCell ref="L231:M231"/>
    <mergeCell ref="N231:Q231"/>
    <mergeCell ref="F232:I232"/>
    <mergeCell ref="L232:M232"/>
    <mergeCell ref="N232:Q232"/>
    <mergeCell ref="F234:I234"/>
    <mergeCell ref="L234:M234"/>
    <mergeCell ref="N234:Q234"/>
    <mergeCell ref="F236:I236"/>
    <mergeCell ref="L236:M236"/>
    <mergeCell ref="N236:Q236"/>
    <mergeCell ref="F237:I237"/>
    <mergeCell ref="F238:I238"/>
    <mergeCell ref="F239:I239"/>
    <mergeCell ref="L239:M239"/>
    <mergeCell ref="N239:Q239"/>
    <mergeCell ref="F240:I240"/>
    <mergeCell ref="F241:I241"/>
    <mergeCell ref="L241:M241"/>
    <mergeCell ref="N241:Q241"/>
    <mergeCell ref="F243:I243"/>
    <mergeCell ref="L243:M243"/>
    <mergeCell ref="N243:Q243"/>
    <mergeCell ref="F244:I244"/>
    <mergeCell ref="F245:I245"/>
    <mergeCell ref="F246:I246"/>
    <mergeCell ref="L246:M246"/>
    <mergeCell ref="N246:Q246"/>
    <mergeCell ref="F247:I247"/>
    <mergeCell ref="L247:M247"/>
    <mergeCell ref="N247:Q247"/>
    <mergeCell ref="F248:I248"/>
    <mergeCell ref="F249:I249"/>
    <mergeCell ref="F250:I250"/>
    <mergeCell ref="N261:Q261"/>
    <mergeCell ref="F262:I262"/>
    <mergeCell ref="L262:M262"/>
    <mergeCell ref="N262:Q262"/>
    <mergeCell ref="F263:I263"/>
    <mergeCell ref="L263:M263"/>
    <mergeCell ref="N263:Q263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90:I290"/>
    <mergeCell ref="L290:M290"/>
    <mergeCell ref="F291:I291"/>
    <mergeCell ref="L291:M291"/>
    <mergeCell ref="F292:I292"/>
    <mergeCell ref="L292:M292"/>
    <mergeCell ref="F288:I288"/>
    <mergeCell ref="L288:M288"/>
    <mergeCell ref="F289:I289"/>
    <mergeCell ref="L289:M289"/>
    <mergeCell ref="H1:K1"/>
    <mergeCell ref="S2:AC2"/>
    <mergeCell ref="N222:Q222"/>
    <mergeCell ref="N224:Q224"/>
    <mergeCell ref="N225:Q225"/>
    <mergeCell ref="N233:Q233"/>
    <mergeCell ref="N235:Q235"/>
    <mergeCell ref="N242:Q242"/>
    <mergeCell ref="N274:Q274"/>
    <mergeCell ref="F159:I159"/>
    <mergeCell ref="L159:M159"/>
    <mergeCell ref="N159:Q159"/>
    <mergeCell ref="F264:I264"/>
    <mergeCell ref="F265:I265"/>
    <mergeCell ref="F266:I266"/>
    <mergeCell ref="L266:M266"/>
    <mergeCell ref="N266:Q266"/>
    <mergeCell ref="F267:I267"/>
    <mergeCell ref="L267:M267"/>
    <mergeCell ref="N267:Q267"/>
    <mergeCell ref="F268:I268"/>
    <mergeCell ref="F260:I260"/>
    <mergeCell ref="F261:I261"/>
    <mergeCell ref="L261:M261"/>
    <mergeCell ref="N280:Q280"/>
    <mergeCell ref="N284:Q284"/>
    <mergeCell ref="F286:I286"/>
    <mergeCell ref="L286:M286"/>
    <mergeCell ref="N286:Q286"/>
    <mergeCell ref="F269:I269"/>
    <mergeCell ref="F270:I270"/>
    <mergeCell ref="F271:I271"/>
    <mergeCell ref="F272:I272"/>
    <mergeCell ref="F273:I273"/>
    <mergeCell ref="L273:M273"/>
    <mergeCell ref="N273:Q273"/>
    <mergeCell ref="F275:I275"/>
    <mergeCell ref="N281:Q281"/>
    <mergeCell ref="N276:Q276"/>
    <mergeCell ref="F281:I281"/>
    <mergeCell ref="L281:M281"/>
    <mergeCell ref="F282:I282"/>
    <mergeCell ref="L282:M282"/>
    <mergeCell ref="F283:I283"/>
    <mergeCell ref="L283:M283"/>
    <mergeCell ref="L275:M275"/>
    <mergeCell ref="N275:Q275"/>
    <mergeCell ref="N292:Q292"/>
    <mergeCell ref="N291:Q291"/>
    <mergeCell ref="N290:Q290"/>
    <mergeCell ref="N289:Q289"/>
    <mergeCell ref="N288:Q288"/>
    <mergeCell ref="N287:Q287"/>
    <mergeCell ref="N285:Q285"/>
    <mergeCell ref="N283:Q283"/>
    <mergeCell ref="N282:Q282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</mergeCells>
  <dataValidations count="2">
    <dataValidation type="list" allowBlank="1" showInputMessage="1" showErrorMessage="1" error="Povolené sú hodnoty K, M." sqref="D288:D293">
      <formula1>"K, M"</formula1>
    </dataValidation>
    <dataValidation type="list" allowBlank="1" showInputMessage="1" showErrorMessage="1" error="Povolené sú hodnoty základná, znížená, nulová." sqref="U288:U293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8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RowHeight="13.5"/>
  <sheetData>
    <row r="1" spans="1:4">
      <c r="A1" s="276"/>
      <c r="B1" s="277"/>
      <c r="C1" s="277"/>
      <c r="D1" s="277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4</vt:i4>
      </vt:variant>
    </vt:vector>
  </HeadingPairs>
  <TitlesOfParts>
    <vt:vector size="7" baseType="lpstr">
      <vt:lpstr>Rekapitulácia stavby</vt:lpstr>
      <vt:lpstr>01 - Zateplenie objektu</vt:lpstr>
      <vt:lpstr>Hárok1</vt:lpstr>
      <vt:lpstr>'01 - Zateplenie objektu'!Názvy_tlače</vt:lpstr>
      <vt:lpstr>'Rekapitulácia stavby'!Názvy_tlače</vt:lpstr>
      <vt:lpstr>'01 - Zateplenie objektu'!Oblasť_tlače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Ginger-TOSH\Ginger</dc:creator>
  <cp:lastModifiedBy>hrasna</cp:lastModifiedBy>
  <dcterms:created xsi:type="dcterms:W3CDTF">2017-12-13T16:40:56Z</dcterms:created>
  <dcterms:modified xsi:type="dcterms:W3CDTF">2019-01-16T11:08:54Z</dcterms:modified>
</cp:coreProperties>
</file>