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los\Documents\MILOS USB\vo2022\Kysucky Lieskovec\Urnova stena\"/>
    </mc:Choice>
  </mc:AlternateContent>
  <bookViews>
    <workbookView xWindow="0" yWindow="0" windowWidth="24000" windowHeight="9135" firstSheet="1" activeTab="1"/>
  </bookViews>
  <sheets>
    <sheet name="Rekapitulácia stavby" sheetId="1" state="veryHidden" r:id="rId1"/>
    <sheet name="SO 01 - Urnová stena" sheetId="2" r:id="rId2"/>
  </sheets>
  <definedNames>
    <definedName name="_xlnm._FilterDatabase" localSheetId="1" hidden="1">'SO 01 - Urnová stena'!$C$132:$K$195</definedName>
    <definedName name="_xlnm.Print_Titles" localSheetId="0">'Rekapitulácia stavby'!$92:$92</definedName>
    <definedName name="_xlnm.Print_Titles" localSheetId="1">'SO 01 - Urnová stena'!$132:$132</definedName>
    <definedName name="_xlnm.Print_Area" localSheetId="0">'Rekapitulácia stavby'!$D$4:$AO$76,'Rekapitulácia stavby'!$C$82:$AQ$96</definedName>
    <definedName name="_xlnm.Print_Area" localSheetId="1">'SO 01 - Urnová stena'!$C$4:$J$79,'SO 01 - Urnová stena'!$C$85:$J$114,'SO 01 - Urnová stena'!$C$120:$J$195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 s="1"/>
  <c r="BI195" i="2"/>
  <c r="BH195" i="2"/>
  <c r="BG195" i="2"/>
  <c r="BE195" i="2"/>
  <c r="T195" i="2"/>
  <c r="T194" i="2" s="1"/>
  <c r="R195" i="2"/>
  <c r="R194" i="2" s="1"/>
  <c r="P195" i="2"/>
  <c r="P194" i="2" s="1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6" i="2"/>
  <c r="BH176" i="2"/>
  <c r="BG176" i="2"/>
  <c r="BE176" i="2"/>
  <c r="T176" i="2"/>
  <c r="T175" i="2" s="1"/>
  <c r="R176" i="2"/>
  <c r="R175" i="2" s="1"/>
  <c r="P176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J130" i="2"/>
  <c r="F129" i="2"/>
  <c r="F127" i="2"/>
  <c r="E125" i="2"/>
  <c r="J95" i="2"/>
  <c r="F94" i="2"/>
  <c r="F92" i="2"/>
  <c r="E90" i="2"/>
  <c r="J21" i="2"/>
  <c r="E21" i="2"/>
  <c r="J129" i="2" s="1"/>
  <c r="J20" i="2"/>
  <c r="J18" i="2"/>
  <c r="E18" i="2"/>
  <c r="F95" i="2" s="1"/>
  <c r="J17" i="2"/>
  <c r="J12" i="2"/>
  <c r="J127" i="2" s="1"/>
  <c r="E7" i="2"/>
  <c r="E88" i="2" s="1"/>
  <c r="L90" i="1"/>
  <c r="AM90" i="1"/>
  <c r="AM89" i="1"/>
  <c r="L89" i="1"/>
  <c r="AM87" i="1"/>
  <c r="L87" i="1"/>
  <c r="L85" i="1"/>
  <c r="L84" i="1"/>
  <c r="J193" i="2"/>
  <c r="BK187" i="2"/>
  <c r="J183" i="2"/>
  <c r="J179" i="2"/>
  <c r="BK173" i="2"/>
  <c r="BK166" i="2"/>
  <c r="J160" i="2"/>
  <c r="BK149" i="2"/>
  <c r="BK162" i="2"/>
  <c r="BK153" i="2"/>
  <c r="J139" i="2"/>
  <c r="BK160" i="2"/>
  <c r="BK145" i="2"/>
  <c r="BK138" i="2"/>
  <c r="BK192" i="2"/>
  <c r="BK188" i="2"/>
  <c r="J184" i="2"/>
  <c r="J181" i="2"/>
  <c r="BK174" i="2"/>
  <c r="BK168" i="2"/>
  <c r="J161" i="2"/>
  <c r="BK150" i="2"/>
  <c r="BK140" i="2"/>
  <c r="BK169" i="2"/>
  <c r="BK157" i="2"/>
  <c r="J149" i="2"/>
  <c r="BK136" i="2"/>
  <c r="J156" i="2"/>
  <c r="J146" i="2"/>
  <c r="BK141" i="2"/>
  <c r="J192" i="2"/>
  <c r="BK190" i="2"/>
  <c r="BK184" i="2"/>
  <c r="BK181" i="2"/>
  <c r="BK176" i="2"/>
  <c r="J172" i="2"/>
  <c r="BK164" i="2"/>
  <c r="BK142" i="2"/>
  <c r="J166" i="2"/>
  <c r="BK154" i="2"/>
  <c r="BK137" i="2"/>
  <c r="BK158" i="2"/>
  <c r="J138" i="2"/>
  <c r="AS94" i="1"/>
  <c r="BK191" i="2"/>
  <c r="BK185" i="2"/>
  <c r="J182" i="2"/>
  <c r="J180" i="2"/>
  <c r="J174" i="2"/>
  <c r="BK165" i="2"/>
  <c r="J155" i="2"/>
  <c r="J145" i="2"/>
  <c r="BK172" i="2"/>
  <c r="J158" i="2"/>
  <c r="BK148" i="2"/>
  <c r="J164" i="2"/>
  <c r="BK195" i="2"/>
  <c r="J190" i="2"/>
  <c r="J185" i="2"/>
  <c r="BK179" i="2"/>
  <c r="J173" i="2"/>
  <c r="J169" i="2"/>
  <c r="J162" i="2"/>
  <c r="BK151" i="2"/>
  <c r="J141" i="2"/>
  <c r="J168" i="2"/>
  <c r="BK156" i="2"/>
  <c r="J140" i="2"/>
  <c r="J151" i="2"/>
  <c r="J136" i="2"/>
  <c r="BK193" i="2"/>
  <c r="J191" i="2"/>
  <c r="J187" i="2"/>
  <c r="BK182" i="2"/>
  <c r="J176" i="2"/>
  <c r="BK170" i="2"/>
  <c r="J157" i="2"/>
  <c r="BK146" i="2"/>
  <c r="BK139" i="2"/>
  <c r="J165" i="2"/>
  <c r="J150" i="2"/>
  <c r="J137" i="2"/>
  <c r="J153" i="2"/>
  <c r="J142" i="2"/>
  <c r="J195" i="2"/>
  <c r="J188" i="2"/>
  <c r="BK183" i="2"/>
  <c r="BK180" i="2"/>
  <c r="BK167" i="2"/>
  <c r="J154" i="2"/>
  <c r="BK143" i="2"/>
  <c r="J167" i="2"/>
  <c r="BK155" i="2"/>
  <c r="J143" i="2"/>
  <c r="BK161" i="2"/>
  <c r="J148" i="2"/>
  <c r="J170" i="2"/>
  <c r="BK144" i="2" l="1"/>
  <c r="J144" i="2" s="1"/>
  <c r="J102" i="2" s="1"/>
  <c r="P147" i="2"/>
  <c r="T159" i="2"/>
  <c r="P144" i="2"/>
  <c r="P152" i="2"/>
  <c r="P159" i="2"/>
  <c r="T171" i="2"/>
  <c r="P186" i="2"/>
  <c r="T144" i="2"/>
  <c r="R152" i="2"/>
  <c r="T163" i="2"/>
  <c r="BK178" i="2"/>
  <c r="BK189" i="2"/>
  <c r="J189" i="2" s="1"/>
  <c r="J112" i="2" s="1"/>
  <c r="P135" i="2"/>
  <c r="BK147" i="2"/>
  <c r="J147" i="2" s="1"/>
  <c r="J103" i="2" s="1"/>
  <c r="T152" i="2"/>
  <c r="P163" i="2"/>
  <c r="P171" i="2"/>
  <c r="P178" i="2"/>
  <c r="R186" i="2"/>
  <c r="T186" i="2"/>
  <c r="BK135" i="2"/>
  <c r="J135" i="2" s="1"/>
  <c r="J101" i="2" s="1"/>
  <c r="R144" i="2"/>
  <c r="BK152" i="2"/>
  <c r="J152" i="2" s="1"/>
  <c r="J104" i="2" s="1"/>
  <c r="R159" i="2"/>
  <c r="BK171" i="2"/>
  <c r="J171" i="2" s="1"/>
  <c r="J107" i="2" s="1"/>
  <c r="R178" i="2"/>
  <c r="P189" i="2"/>
  <c r="R135" i="2"/>
  <c r="R147" i="2"/>
  <c r="BK159" i="2"/>
  <c r="J159" i="2" s="1"/>
  <c r="J105" i="2" s="1"/>
  <c r="R163" i="2"/>
  <c r="T178" i="2"/>
  <c r="R189" i="2"/>
  <c r="T135" i="2"/>
  <c r="T147" i="2"/>
  <c r="BK163" i="2"/>
  <c r="J163" i="2" s="1"/>
  <c r="J106" i="2" s="1"/>
  <c r="R171" i="2"/>
  <c r="BK186" i="2"/>
  <c r="J186" i="2" s="1"/>
  <c r="J111" i="2" s="1"/>
  <c r="T189" i="2"/>
  <c r="BK194" i="2"/>
  <c r="J194" i="2" s="1"/>
  <c r="J113" i="2" s="1"/>
  <c r="BK175" i="2"/>
  <c r="J175" i="2"/>
  <c r="J108" i="2" s="1"/>
  <c r="J94" i="2"/>
  <c r="BF137" i="2"/>
  <c r="BF139" i="2"/>
  <c r="E123" i="2"/>
  <c r="F130" i="2"/>
  <c r="BF140" i="2"/>
  <c r="BF141" i="2"/>
  <c r="BF142" i="2"/>
  <c r="BF148" i="2"/>
  <c r="BF149" i="2"/>
  <c r="BF153" i="2"/>
  <c r="BF154" i="2"/>
  <c r="BF156" i="2"/>
  <c r="BF158" i="2"/>
  <c r="BF162" i="2"/>
  <c r="BF136" i="2"/>
  <c r="BF138" i="2"/>
  <c r="BF143" i="2"/>
  <c r="BF145" i="2"/>
  <c r="BF146" i="2"/>
  <c r="BF150" i="2"/>
  <c r="BF160" i="2"/>
  <c r="BF167" i="2"/>
  <c r="BF172" i="2"/>
  <c r="J92" i="2"/>
  <c r="BF151" i="2"/>
  <c r="BF155" i="2"/>
  <c r="BF157" i="2"/>
  <c r="BF161" i="2"/>
  <c r="BF164" i="2"/>
  <c r="BF165" i="2"/>
  <c r="BF166" i="2"/>
  <c r="BF168" i="2"/>
  <c r="BF169" i="2"/>
  <c r="BF170" i="2"/>
  <c r="BF173" i="2"/>
  <c r="BF174" i="2"/>
  <c r="BF176" i="2"/>
  <c r="BF179" i="2"/>
  <c r="BF180" i="2"/>
  <c r="BF181" i="2"/>
  <c r="BF182" i="2"/>
  <c r="BF183" i="2"/>
  <c r="BF184" i="2"/>
  <c r="BF185" i="2"/>
  <c r="BF187" i="2"/>
  <c r="BF188" i="2"/>
  <c r="BF190" i="2"/>
  <c r="BF191" i="2"/>
  <c r="BF192" i="2"/>
  <c r="BF193" i="2"/>
  <c r="BF195" i="2"/>
  <c r="J33" i="2"/>
  <c r="AV95" i="1" s="1"/>
  <c r="F33" i="2"/>
  <c r="AZ95" i="1" s="1"/>
  <c r="AZ94" i="1" s="1"/>
  <c r="W29" i="1" s="1"/>
  <c r="F37" i="2"/>
  <c r="BD95" i="1" s="1"/>
  <c r="BD94" i="1" s="1"/>
  <c r="W33" i="1" s="1"/>
  <c r="F35" i="2"/>
  <c r="BB95" i="1" s="1"/>
  <c r="BB94" i="1" s="1"/>
  <c r="W31" i="1" s="1"/>
  <c r="F36" i="2"/>
  <c r="BC95" i="1" s="1"/>
  <c r="BC94" i="1" s="1"/>
  <c r="W32" i="1" s="1"/>
  <c r="T134" i="2" l="1"/>
  <c r="T133" i="2" s="1"/>
  <c r="T177" i="2"/>
  <c r="R177" i="2"/>
  <c r="R134" i="2"/>
  <c r="P134" i="2"/>
  <c r="P177" i="2"/>
  <c r="BK177" i="2"/>
  <c r="J177" i="2"/>
  <c r="J109" i="2" s="1"/>
  <c r="BK134" i="2"/>
  <c r="J178" i="2"/>
  <c r="J110" i="2" s="1"/>
  <c r="AV94" i="1"/>
  <c r="AK29" i="1" s="1"/>
  <c r="AX94" i="1"/>
  <c r="F34" i="2"/>
  <c r="BA95" i="1" s="1"/>
  <c r="BA94" i="1" s="1"/>
  <c r="W30" i="1" s="1"/>
  <c r="AY94" i="1"/>
  <c r="J34" i="2"/>
  <c r="AW95" i="1" s="1"/>
  <c r="AT95" i="1" s="1"/>
  <c r="P133" i="2" l="1"/>
  <c r="AU95" i="1" s="1"/>
  <c r="AU94" i="1" s="1"/>
  <c r="BK133" i="2"/>
  <c r="J133" i="2" s="1"/>
  <c r="J30" i="2" s="1"/>
  <c r="AG95" i="1" s="1"/>
  <c r="AG94" i="1" s="1"/>
  <c r="AK26" i="1" s="1"/>
  <c r="R133" i="2"/>
  <c r="AN95" i="1"/>
  <c r="J99" i="2"/>
  <c r="J134" i="2"/>
  <c r="J100" i="2" s="1"/>
  <c r="J39" i="2"/>
  <c r="AW94" i="1"/>
  <c r="AK30" i="1" s="1"/>
  <c r="AK35" i="1" l="1"/>
  <c r="AT94" i="1"/>
  <c r="AN94" i="1" l="1"/>
</calcChain>
</file>

<file path=xl/sharedStrings.xml><?xml version="1.0" encoding="utf-8"?>
<sst xmlns="http://schemas.openxmlformats.org/spreadsheetml/2006/main" count="1029" uniqueCount="342">
  <si>
    <t>Export Komplet</t>
  </si>
  <si>
    <t/>
  </si>
  <si>
    <t>2.0</t>
  </si>
  <si>
    <t>False</t>
  </si>
  <si>
    <t>{1bfe7199-2f3c-403f-85ff-37926911bfa8}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</si>
  <si>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</si>
  <si>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</si>
  <si>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</si>
  <si>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</si>
  <si>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</si>
  <si>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</si>
  <si>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</si>
  <si>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</si>
  <si>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Urnova_stena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</si>
  <si>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</si>
  <si>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</si>
  <si>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Urnová stena na cintoríne v obci Kysucký Lieskovec</t>
  </si>
  <si>
    <t>JKSO:</t>
  </si>
  <si>
    <t>KS:</t>
  </si>
  <si>
    <t>Miesto:</t>
  </si>
  <si>
    <t>Kysucký Lieskovec</t>
  </si>
  <si>
    <t>Dátum:</t>
  </si>
  <si>
    <t>8. 6. 2022</t>
  </si>
  <si>
    <t>Objednávateľ:</t>
  </si>
  <si>
    <t>IČO:</t>
  </si>
  <si>
    <t>obec Kysucký Lieskovec</t>
  </si>
  <si>
    <t>IČ DPH:</t>
  </si>
  <si>
    <t>Zhotoviteľ:</t>
  </si>
  <si>
    <t>Vyplň údaj</t>
  </si>
  <si>
    <t>Projektant:</t>
  </si>
  <si>
    <t>True</t>
  </si>
  <si>
    <t xml:space="preserve"> </t>
  </si>
  <si>
    <t>Spracovateľ:</t>
  </si>
  <si>
    <t>Miroslav Holeš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</si>
  <si>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</si>
  <si>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</si>
  <si>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</si>
  <si>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</si>
  <si>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</si>
  <si>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</si>
  <si>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</si>
  <si>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</si>
  <si>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</si>
  <si>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</si>
  <si>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</si>
  <si>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</si>
  <si>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</si>
  <si>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</si>
  <si>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</si>
  <si>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</si>
  <si>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</si>
  <si>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</si>
  <si>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</si>
  <si>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</si>
  <si>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</si>
  <si>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</si>
  <si>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</si>
  <si>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</si>
  <si>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</si>
  <si>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</si>
  <si>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</si>
  <si>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</si>
  <si>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</si>
  <si>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</si>
  <si>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</si>
  <si>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</si>
  <si>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</si>
  <si>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</si>
  <si>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</si>
  <si>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</si>
  <si>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</si>
  <si>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</si>
  <si>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</si>
  <si>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</si>
  <si>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</si>
  <si>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</si>
  <si>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</si>
  <si>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</si>
  <si>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</si>
  <si>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</si>
  <si>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</si>
  <si>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Urnová stena</t>
  </si>
  <si>
    <t>STA</t>
  </si>
  <si>
    <t>1</t>
  </si>
  <si>
    <t>{05c5ce02-ec7e-4c6c-bf73-f1010f8b439b}</t>
  </si>
  <si>
    <t>KRYCÍ LIST ROZPOČTU</t>
  </si>
  <si>
    <t>Objekt:</t>
  </si>
  <si>
    <t>SO 01 - Urnová stena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</si>
  <si>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</si>
  <si>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</si>
  <si>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</si>
  <si>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</si>
  <si>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</si>
  <si>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</si>
  <si>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</si>
  <si>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</si>
  <si>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</si>
  <si>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</si>
  <si>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</si>
  <si>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</si>
  <si>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</si>
  <si>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</si>
  <si>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</si>
  <si>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</si>
  <si>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764 - Konštrukcie klampiarske</t>
  </si>
  <si>
    <t xml:space="preserve">    782 - Obklady z prírodného a konglomerovaného kameňa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</si>
  <si>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</si>
  <si>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</si>
  <si>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</si>
  <si>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</si>
  <si>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</si>
  <si>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</si>
  <si>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</si>
  <si>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</si>
  <si>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</si>
  <si>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</si>
  <si>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</si>
  <si>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</si>
  <si>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</si>
  <si>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</si>
  <si>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</si>
  <si>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</si>
  <si>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</si>
  <si>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</si>
  <si>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122301101.S</t>
  </si>
  <si>
    <t>Odkopávka a prekopávka nezapažená v hornine 4, do 100 m3</t>
  </si>
  <si>
    <t>m3</t>
  </si>
  <si>
    <t>4</t>
  </si>
  <si>
    <t>2</t>
  </si>
  <si>
    <t>-837219463</t>
  </si>
  <si>
    <t>122301109.S</t>
  </si>
  <si>
    <t>Odkopávky a prekopávky nezapažené. Príplatok za lepivosť horniny 4</t>
  </si>
  <si>
    <t>682812898</t>
  </si>
  <si>
    <t>3</t>
  </si>
  <si>
    <t>132301101.S</t>
  </si>
  <si>
    <t>Výkop ryhy do šírky 600 mm v horn.4 do 100 m3</t>
  </si>
  <si>
    <t>2000533520</t>
  </si>
  <si>
    <t>132301109.S</t>
  </si>
  <si>
    <t>Príplatok za lepivosť pri hĺbení rýh šírky do 600 mm zapažených i nezapažených s urovnaním dna v hornine 4</t>
  </si>
  <si>
    <t>1519945534</t>
  </si>
  <si>
    <t>5</t>
  </si>
  <si>
    <t>162501102.S</t>
  </si>
  <si>
    <t>Vodorovné premiestnenie výkopku po spevnenej ceste z horniny tr.1-4, do 100 m3 na vzdialenosť do 3000 m</t>
  </si>
  <si>
    <t>-772129838</t>
  </si>
  <si>
    <t>6</t>
  </si>
  <si>
    <t>171201201.S</t>
  </si>
  <si>
    <t>Uloženie sypaniny na skládky do 100 m3</t>
  </si>
  <si>
    <t>-1886423035</t>
  </si>
  <si>
    <t>7</t>
  </si>
  <si>
    <t>171209002.S</t>
  </si>
  <si>
    <t>Poplatok za skladovanie - zemina a kamenivo (17 05) ostatné</t>
  </si>
  <si>
    <t>t</t>
  </si>
  <si>
    <t>1194231632</t>
  </si>
  <si>
    <t>8</t>
  </si>
  <si>
    <t>HZS100313.S</t>
  </si>
  <si>
    <t>Stavebno montážne práce náročné, odborné, remeselné (Tr. 3) v rozsahu menej ako 4 hodiny - úpravy terénu okolo urnovej steny</t>
  </si>
  <si>
    <t>hod</t>
  </si>
  <si>
    <t>-378989094</t>
  </si>
  <si>
    <t>Zakladanie</t>
  </si>
  <si>
    <t>9</t>
  </si>
  <si>
    <t>271573001.S</t>
  </si>
  <si>
    <t>Násyp pod základové konštrukcie so zhutnením zo štrkopiesku fr.0-32 mm</t>
  </si>
  <si>
    <t>1635722036</t>
  </si>
  <si>
    <t>10</t>
  </si>
  <si>
    <t>274313611.S</t>
  </si>
  <si>
    <t>Betón základových pásov, prostý tr. C 16/20</t>
  </si>
  <si>
    <t>1083963582</t>
  </si>
  <si>
    <t>Zvislé a kompletné konštrukcie</t>
  </si>
  <si>
    <t>11</t>
  </si>
  <si>
    <t>311272011.S</t>
  </si>
  <si>
    <t>Murivo nosné (m3) z betónových debniacich tvárnic s betónovou výplňou C 16/20 hrúbky 150 mm</t>
  </si>
  <si>
    <t>1987779009</t>
  </si>
  <si>
    <t>12</t>
  </si>
  <si>
    <t>311272031.S</t>
  </si>
  <si>
    <t>Murivo nosné (m3) z betónových debniacich tvárnic s betónovou výplňou C 16/20 hrúbky 250 mm</t>
  </si>
  <si>
    <t>1118602908</t>
  </si>
  <si>
    <t>13</t>
  </si>
  <si>
    <t>311272051.S</t>
  </si>
  <si>
    <t>Murivo nosné (m3) z betónových debniacich tvárnic s betónovou výplňou C 16/20 hrúbky 400 mm</t>
  </si>
  <si>
    <t>336804530</t>
  </si>
  <si>
    <t>14</t>
  </si>
  <si>
    <t>311361825.S</t>
  </si>
  <si>
    <t>Výstuž pre murivo nosné z betónových debniacich tvárnic s betónovou výplňou z ocele B500 (10505)</t>
  </si>
  <si>
    <t>694856489</t>
  </si>
  <si>
    <t>Vodorovné konštrukcie</t>
  </si>
  <si>
    <t>15</t>
  </si>
  <si>
    <t>411321414.S</t>
  </si>
  <si>
    <t>Betón stropov doskových a trámových,  železový tr. C 25/30</t>
  </si>
  <si>
    <t>-187764720</t>
  </si>
  <si>
    <t>16</t>
  </si>
  <si>
    <t>411351107.S</t>
  </si>
  <si>
    <t>Debnenie stropov doskových zhotovenie-tradičné</t>
  </si>
  <si>
    <t>m2</t>
  </si>
  <si>
    <t>-1836312604</t>
  </si>
  <si>
    <t>17</t>
  </si>
  <si>
    <t>411351108.S</t>
  </si>
  <si>
    <t>Debnenie stropov doskových odstránenie-tradičné</t>
  </si>
  <si>
    <t>-1634834590</t>
  </si>
  <si>
    <t>18</t>
  </si>
  <si>
    <t>411354171.S</t>
  </si>
  <si>
    <t>Podporná konštrukcia stropov výšky do 4 m pre zaťaženie do 5 kPa zhotovenie</t>
  </si>
  <si>
    <t>1170608648</t>
  </si>
  <si>
    <t>19</t>
  </si>
  <si>
    <t>411354172.S</t>
  </si>
  <si>
    <t>Podporná konštrukcia stropov výšky do 4 m pre zaťaženie do 5 kPa odstránenie</t>
  </si>
  <si>
    <t>1260228862</t>
  </si>
  <si>
    <t>411362021.S</t>
  </si>
  <si>
    <t>Výstuž stropov doskových, trámových, vložkových,konzolových alebo balkónových, zo zváraných sietí KARI</t>
  </si>
  <si>
    <t>-1647995146</t>
  </si>
  <si>
    <t>Komunikácie</t>
  </si>
  <si>
    <t>21</t>
  </si>
  <si>
    <t>564871111.S</t>
  </si>
  <si>
    <t>Podklad zo štrkodrviny s rozprestretím a zhutnením, po zhutnení hr. 250 mm</t>
  </si>
  <si>
    <t>2083808490</t>
  </si>
  <si>
    <t>22</t>
  </si>
  <si>
    <t>596911141.S</t>
  </si>
  <si>
    <t>Kladenie betónovej zámkovej dlažby komunikácií pre peších hr. 60 mm pre peších do 50 m2 so zriadením lôžka z kameniva hr. 30 mm</t>
  </si>
  <si>
    <t>336086975</t>
  </si>
  <si>
    <t>23</t>
  </si>
  <si>
    <t>M</t>
  </si>
  <si>
    <t>592460010600.S</t>
  </si>
  <si>
    <t>Dlažba betónová, rozmer 200x100x60 mm, prírodná</t>
  </si>
  <si>
    <t>-789265557</t>
  </si>
  <si>
    <t>Úpravy povrchov, podlahy, osadenie</t>
  </si>
  <si>
    <t>24</t>
  </si>
  <si>
    <t>620901121.S</t>
  </si>
  <si>
    <t>Kamenárske opracovanie lícových plôch konštrukcií múrov a valov, brúsením</t>
  </si>
  <si>
    <t>1800759444</t>
  </si>
  <si>
    <t>25</t>
  </si>
  <si>
    <t>620901129.S</t>
  </si>
  <si>
    <t>Príplatok za brúsenie rímsy</t>
  </si>
  <si>
    <t>-1900370585</t>
  </si>
  <si>
    <t>26</t>
  </si>
  <si>
    <t>622460112.S</t>
  </si>
  <si>
    <t>Príprava vonkajšieho podkladu stien na betónové podklady kontaktným mostíkom</t>
  </si>
  <si>
    <t>-1008987568</t>
  </si>
  <si>
    <t>27</t>
  </si>
  <si>
    <t>622460383.S</t>
  </si>
  <si>
    <t>Vonkajšia omietka stien vápennocementová štuková (jemná), hr. 3 mm</t>
  </si>
  <si>
    <t>-747387663</t>
  </si>
  <si>
    <t>28</t>
  </si>
  <si>
    <t>622461281.S</t>
  </si>
  <si>
    <t>Vonkajšia omietka stien pastovitá dekoratívna mozaiková</t>
  </si>
  <si>
    <t>-1274740178</t>
  </si>
  <si>
    <t>29</t>
  </si>
  <si>
    <t>622473255.S</t>
  </si>
  <si>
    <t>Hydrofóbny impregnačný náter betónových konštrukcií, siloxanový</t>
  </si>
  <si>
    <t>49283450</t>
  </si>
  <si>
    <t>30</t>
  </si>
  <si>
    <t>622481119.S</t>
  </si>
  <si>
    <t>Potiahnutie vonkajších stien sklotextilnou mriežkou s celoplošným prilepením</t>
  </si>
  <si>
    <t>-2037030645</t>
  </si>
  <si>
    <t>Ostatné konštrukcie a práce-búranie</t>
  </si>
  <si>
    <t>31</t>
  </si>
  <si>
    <t>916561112.S</t>
  </si>
  <si>
    <t>Osadenie záhonového alebo parkového obrubníka betón., do lôžka z bet. pros. tr. C 16/20 s bočnou oporou</t>
  </si>
  <si>
    <t>m</t>
  </si>
  <si>
    <t>387786054</t>
  </si>
  <si>
    <t>32</t>
  </si>
  <si>
    <t>592170001800.S</t>
  </si>
  <si>
    <t>Obrubník parkový, lxšxv 1000x50x200 mm, prírodný</t>
  </si>
  <si>
    <t>ks</t>
  </si>
  <si>
    <t>-631535283</t>
  </si>
  <si>
    <t>33</t>
  </si>
  <si>
    <t>918101112.S</t>
  </si>
  <si>
    <t>Lôžko pod obrubníky, krajníky alebo obruby z dlažobných kociek z betónu prostého tr. C 16/20</t>
  </si>
  <si>
    <t>-2077380463</t>
  </si>
  <si>
    <t>99</t>
  </si>
  <si>
    <t>Presun hmôt HSV</t>
  </si>
  <si>
    <t>34</t>
  </si>
  <si>
    <t>998151111.S</t>
  </si>
  <si>
    <t>Presun hmôt pre obj.8152, 8153,8159,zvislá nosná konštr.z tehál,tvárnic,blokov výšky do 10 m</t>
  </si>
  <si>
    <t>-1543957945</t>
  </si>
  <si>
    <t>PSV</t>
  </si>
  <si>
    <t>Práce a dodávky PSV</t>
  </si>
  <si>
    <t>711</t>
  </si>
  <si>
    <t>Izolácie proti vode a vlhkosti</t>
  </si>
  <si>
    <t>35</t>
  </si>
  <si>
    <t>711462301.S</t>
  </si>
  <si>
    <t>Izolácia proti povrchovej a podpovrchovej tlakovej vode 2-zložkovou stierkou hydroizolačnou minerálnou pružnou hr. 2,5 mm na ploche vodorovnej</t>
  </si>
  <si>
    <t>-1290606538</t>
  </si>
  <si>
    <t>36</t>
  </si>
  <si>
    <t>711463301.S</t>
  </si>
  <si>
    <t>Izolácia proti povrchovej a podpovrchovej tlakovej vode 2-zložkovou stierkou hydroizolačnou minerálnou pružnou hr. 2,5 mm na ploche zvislej</t>
  </si>
  <si>
    <t>1493539727</t>
  </si>
  <si>
    <t>37</t>
  </si>
  <si>
    <t>711472056.S</t>
  </si>
  <si>
    <t>Zhotovenie izolácie proti tlakovej vode nopovou fóloiu položenou voľne na ploche zvislej</t>
  </si>
  <si>
    <t>-1745335523</t>
  </si>
  <si>
    <t>38</t>
  </si>
  <si>
    <t>283230001900.S</t>
  </si>
  <si>
    <t>Profilovaná fólia z PE, výška nopov 20 mm, pevnosť v tlaku 200 kN/m2, pre spodnú stavbu</t>
  </si>
  <si>
    <t>426092797</t>
  </si>
  <si>
    <t>39</t>
  </si>
  <si>
    <t>711491272.S</t>
  </si>
  <si>
    <t>Zhotovenie ochrannej vrstvy izolácie z textílie na ploche zvislej, pre izolácie proti zemnej vlhkosti, podpovrchovej a tlakovej vode</t>
  </si>
  <si>
    <t>-1882435319</t>
  </si>
  <si>
    <t>40</t>
  </si>
  <si>
    <t>693110004710.S</t>
  </si>
  <si>
    <t>Geotextília polypropylénová netkaná 400 g/m2</t>
  </si>
  <si>
    <t>-755912386</t>
  </si>
  <si>
    <t>41</t>
  </si>
  <si>
    <t>998711201.S</t>
  </si>
  <si>
    <t>Presun hmôt pre izoláciu proti vode v objektoch výšky do 6 m</t>
  </si>
  <si>
    <t>%</t>
  </si>
  <si>
    <t>616315545</t>
  </si>
  <si>
    <t>764</t>
  </si>
  <si>
    <t>Konštrukcie klampiarske</t>
  </si>
  <si>
    <t>42</t>
  </si>
  <si>
    <t>764317400.S</t>
  </si>
  <si>
    <t>Krytiny hladké z hliníkového farebného Al plechu, železobetónových dosiek</t>
  </si>
  <si>
    <t>1946869982</t>
  </si>
  <si>
    <t>43</t>
  </si>
  <si>
    <t>998764201.S</t>
  </si>
  <si>
    <t>Presun hmôt pre konštrukcie klampiarske v objektoch výšky do 6 m</t>
  </si>
  <si>
    <t>-357557452</t>
  </si>
  <si>
    <t>782</t>
  </si>
  <si>
    <t>Obklady z prírodného a konglomerovaného kameňa</t>
  </si>
  <si>
    <t>44</t>
  </si>
  <si>
    <t>782131140.S</t>
  </si>
  <si>
    <t>Montáž obkladov stien pravouhl. doskami z tvrdých kameňov s lícom rovným, hr. do 50 mm</t>
  </si>
  <si>
    <t>-752695630</t>
  </si>
  <si>
    <t>45</t>
  </si>
  <si>
    <t>583840000000.S</t>
  </si>
  <si>
    <t>Doska kamenná rovná leštená 480x480x20 mm, s brúseným a leštenými hranami a otvormi</t>
  </si>
  <si>
    <t>kus</t>
  </si>
  <si>
    <t>-1178016493</t>
  </si>
  <si>
    <t>46</t>
  </si>
  <si>
    <t>782991100.S</t>
  </si>
  <si>
    <t>Ostatné práce výplň okrajovej škáry trvale pružným silikónovým tmelom šírky do 20 mm</t>
  </si>
  <si>
    <t>1529445434</t>
  </si>
  <si>
    <t>47</t>
  </si>
  <si>
    <t>998782201.S</t>
  </si>
  <si>
    <t>Presun hmôt pre kamenné obklady v objektoch výšky do 6 m</t>
  </si>
  <si>
    <t>-214668549</t>
  </si>
  <si>
    <t>VRN</t>
  </si>
  <si>
    <t>Investičné náklady neobsiahnuté v cenách</t>
  </si>
  <si>
    <t>48</t>
  </si>
  <si>
    <t>000700051.S</t>
  </si>
  <si>
    <t>Dopravné náklady - sťažený vnútrostaveniskový presun bez rozlíšenia</t>
  </si>
  <si>
    <t>1024</t>
  </si>
  <si>
    <t>581356524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</si>
</sst>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3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167" fontId="20" fillId="3" borderId="22" xfId="0" applyNumberFormat="1" applyFont="1" applyFill="1" applyBorder="1" applyAlignment="1" applyProtection="1">
      <alignment vertical="center"/>
      <protection locked="0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83203125" style="1" customWidth="1"/>
    <col min="2" max="2" width="1.6640625" style="1" customWidth="1"/>
    <col min="3" max="3" width="4.5" style="1" customWidth="1"/>
    <col min="4" max="33" width="2.83203125" style="1" customWidth="1"/>
    <col min="34" max="34" width="3.5" style="1" customWidth="1"/>
    <col min="35" max="35" width="42.33203125" style="1" customWidth="1"/>
    <col min="36" max="37" width="2.5" style="1" customWidth="1"/>
    <col min="38" max="38" width="8.83203125" style="1" customWidth="1"/>
    <col min="39" max="39" width="3.5" style="1" customWidth="1"/>
    <col min="40" max="40" width="14.33203125" style="1" customWidth="1"/>
    <col min="41" max="41" width="8" style="1" customWidth="1"/>
    <col min="42" max="42" width="4.5" style="1" customWidth="1"/>
    <col min="43" max="43" width="16.6640625" style="1" hidden="1" customWidth="1"/>
    <col min="44" max="44" width="14.5" style="1" customWidth="1"/>
    <col min="45" max="47" width="27.6640625" style="1" hidden="1" customWidth="1"/>
    <col min="48" max="49" width="23.1640625" style="1" hidden="1" customWidth="1"/>
    <col min="50" max="51" width="26.6640625" style="1" hidden="1" customWidth="1"/>
    <col min="52" max="52" width="23.1640625" style="1" hidden="1" customWidth="1"/>
    <col min="53" max="53" width="20.5" style="1" hidden="1" customWidth="1"/>
    <col min="54" max="54" width="26.6640625" style="1" hidden="1" customWidth="1"/>
    <col min="55" max="55" width="23.1640625" style="1" hidden="1" customWidth="1"/>
    <col min="56" max="56" width="20.5" style="1" hidden="1" customWidth="1"/>
    <col min="57" max="57" width="71.1640625" style="1" customWidth="1"/>
    <col min="71" max="91" width="9.1640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4" t="s">
        <v>5</v>
      </c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180" t="s">
        <v>13</v>
      </c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R5" s="17"/>
      <c r="BE5" s="177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182" t="s">
        <v>16</v>
      </c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R6" s="17"/>
      <c r="BE6" s="178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178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178"/>
      <c r="BS8" s="14" t="s">
        <v>6</v>
      </c>
    </row>
    <row r="9" spans="1:74" s="1" customFormat="1" ht="14.45" customHeight="1">
      <c r="B9" s="17"/>
      <c r="AR9" s="17"/>
      <c r="BE9" s="178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1</v>
      </c>
      <c r="AR10" s="17"/>
      <c r="BE10" s="178"/>
      <c r="BS10" s="14" t="s">
        <v>6</v>
      </c>
    </row>
    <row r="11" spans="1:74" s="1" customFormat="1" ht="18.399999999999999" customHeight="1">
      <c r="B11" s="17"/>
      <c r="E11" s="22" t="s">
        <v>25</v>
      </c>
      <c r="AK11" s="24" t="s">
        <v>26</v>
      </c>
      <c r="AN11" s="22" t="s">
        <v>1</v>
      </c>
      <c r="AR11" s="17"/>
      <c r="BE11" s="178"/>
      <c r="BS11" s="14" t="s">
        <v>6</v>
      </c>
    </row>
    <row r="12" spans="1:74" s="1" customFormat="1" ht="6.95" customHeight="1">
      <c r="B12" s="17"/>
      <c r="AR12" s="17"/>
      <c r="BE12" s="178"/>
      <c r="BS12" s="14" t="s">
        <v>6</v>
      </c>
    </row>
    <row r="13" spans="1:74" s="1" customFormat="1" ht="12" customHeight="1">
      <c r="B13" s="17"/>
      <c r="D13" s="24" t="s">
        <v>27</v>
      </c>
      <c r="AK13" s="24" t="s">
        <v>24</v>
      </c>
      <c r="AN13" s="26" t="s">
        <v>28</v>
      </c>
      <c r="AR13" s="17"/>
      <c r="BE13" s="178"/>
      <c r="BS13" s="14" t="s">
        <v>6</v>
      </c>
    </row>
    <row r="14" spans="1:74" ht="12.75">
      <c r="B14" s="17"/>
      <c r="E14" s="183" t="s">
        <v>28</v>
      </c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24" t="s">
        <v>26</v>
      </c>
      <c r="AN14" s="26" t="s">
        <v>28</v>
      </c>
      <c r="AR14" s="17"/>
      <c r="BE14" s="178"/>
      <c r="BS14" s="14" t="s">
        <v>6</v>
      </c>
    </row>
    <row r="15" spans="1:74" s="1" customFormat="1" ht="6.95" customHeight="1">
      <c r="B15" s="17"/>
      <c r="AR15" s="17"/>
      <c r="BE15" s="178"/>
      <c r="BS15" s="14" t="s">
        <v>3</v>
      </c>
    </row>
    <row r="16" spans="1:74" s="1" customFormat="1" ht="12" customHeight="1">
      <c r="B16" s="17"/>
      <c r="D16" s="24" t="s">
        <v>29</v>
      </c>
      <c r="AK16" s="24" t="s">
        <v>24</v>
      </c>
      <c r="AN16" s="22" t="s">
        <v>1</v>
      </c>
      <c r="AR16" s="17"/>
      <c r="BE16" s="178"/>
      <c r="BS16" s="14" t="s">
        <v>30</v>
      </c>
    </row>
    <row r="17" spans="1:71" s="1" customFormat="1" ht="18.399999999999999" customHeight="1">
      <c r="B17" s="17"/>
      <c r="E17" s="22" t="s">
        <v>31</v>
      </c>
      <c r="AK17" s="24" t="s">
        <v>26</v>
      </c>
      <c r="AN17" s="22" t="s">
        <v>1</v>
      </c>
      <c r="AR17" s="17"/>
      <c r="BE17" s="178"/>
      <c r="BS17" s="14" t="s">
        <v>30</v>
      </c>
    </row>
    <row r="18" spans="1:71" s="1" customFormat="1" ht="6.95" customHeight="1">
      <c r="B18" s="17"/>
      <c r="AR18" s="17"/>
      <c r="BE18" s="178"/>
      <c r="BS18" s="14" t="s">
        <v>6</v>
      </c>
    </row>
    <row r="19" spans="1:71" s="1" customFormat="1" ht="12" customHeight="1">
      <c r="B19" s="17"/>
      <c r="D19" s="24" t="s">
        <v>32</v>
      </c>
      <c r="AK19" s="24" t="s">
        <v>24</v>
      </c>
      <c r="AN19" s="22" t="s">
        <v>1</v>
      </c>
      <c r="AR19" s="17"/>
      <c r="BE19" s="178"/>
      <c r="BS19" s="14" t="s">
        <v>6</v>
      </c>
    </row>
    <row r="20" spans="1:71" s="1" customFormat="1" ht="18.399999999999999" customHeight="1">
      <c r="B20" s="17"/>
      <c r="E20" s="22" t="s">
        <v>33</v>
      </c>
      <c r="AK20" s="24" t="s">
        <v>26</v>
      </c>
      <c r="AN20" s="22" t="s">
        <v>1</v>
      </c>
      <c r="AR20" s="17"/>
      <c r="BE20" s="178"/>
      <c r="BS20" s="14" t="s">
        <v>30</v>
      </c>
    </row>
    <row r="21" spans="1:71" s="1" customFormat="1" ht="6.95" customHeight="1">
      <c r="B21" s="17"/>
      <c r="AR21" s="17"/>
      <c r="BE21" s="178"/>
    </row>
    <row r="22" spans="1:71" s="1" customFormat="1" ht="12" customHeight="1">
      <c r="B22" s="17"/>
      <c r="D22" s="24" t="s">
        <v>34</v>
      </c>
      <c r="AR22" s="17"/>
      <c r="BE22" s="178"/>
    </row>
    <row r="23" spans="1:71" s="1" customFormat="1" ht="14.45" customHeight="1">
      <c r="B23" s="17"/>
      <c r="E23" s="185" t="s">
        <v>1</v>
      </c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R23" s="17"/>
      <c r="BE23" s="178"/>
    </row>
    <row r="24" spans="1:71" s="1" customFormat="1" ht="6.95" customHeight="1">
      <c r="B24" s="17"/>
      <c r="AR24" s="17"/>
      <c r="BE24" s="178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78"/>
    </row>
    <row r="26" spans="1:71" s="2" customFormat="1" ht="25.9" customHeight="1">
      <c r="A26" s="29"/>
      <c r="B26" s="30"/>
      <c r="C26" s="29"/>
      <c r="D26" s="31" t="s">
        <v>35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86">
        <f>ROUND(AG94,2)</f>
        <v>0</v>
      </c>
      <c r="AL26" s="187"/>
      <c r="AM26" s="187"/>
      <c r="AN26" s="187"/>
      <c r="AO26" s="187"/>
      <c r="AP26" s="29"/>
      <c r="AQ26" s="29"/>
      <c r="AR26" s="30"/>
      <c r="BE26" s="178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78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88" t="s">
        <v>36</v>
      </c>
      <c r="M28" s="188"/>
      <c r="N28" s="188"/>
      <c r="O28" s="188"/>
      <c r="P28" s="188"/>
      <c r="Q28" s="29"/>
      <c r="R28" s="29"/>
      <c r="S28" s="29"/>
      <c r="T28" s="29"/>
      <c r="U28" s="29"/>
      <c r="V28" s="29"/>
      <c r="W28" s="188" t="s">
        <v>37</v>
      </c>
      <c r="X28" s="188"/>
      <c r="Y28" s="188"/>
      <c r="Z28" s="188"/>
      <c r="AA28" s="188"/>
      <c r="AB28" s="188"/>
      <c r="AC28" s="188"/>
      <c r="AD28" s="188"/>
      <c r="AE28" s="188"/>
      <c r="AF28" s="29"/>
      <c r="AG28" s="29"/>
      <c r="AH28" s="29"/>
      <c r="AI28" s="29"/>
      <c r="AJ28" s="29"/>
      <c r="AK28" s="188" t="s">
        <v>38</v>
      </c>
      <c r="AL28" s="188"/>
      <c r="AM28" s="188"/>
      <c r="AN28" s="188"/>
      <c r="AO28" s="188"/>
      <c r="AP28" s="29"/>
      <c r="AQ28" s="29"/>
      <c r="AR28" s="30"/>
      <c r="BE28" s="178"/>
    </row>
    <row r="29" spans="1:71" s="3" customFormat="1" ht="14.45" customHeight="1">
      <c r="B29" s="34"/>
      <c r="D29" s="24" t="s">
        <v>39</v>
      </c>
      <c r="F29" s="35" t="s">
        <v>40</v>
      </c>
      <c r="L29" s="176">
        <v>0.2</v>
      </c>
      <c r="M29" s="175"/>
      <c r="N29" s="175"/>
      <c r="O29" s="175"/>
      <c r="P29" s="175"/>
      <c r="W29" s="174">
        <f>ROUND(AZ94, 2)</f>
        <v>0</v>
      </c>
      <c r="X29" s="175"/>
      <c r="Y29" s="175"/>
      <c r="Z29" s="175"/>
      <c r="AA29" s="175"/>
      <c r="AB29" s="175"/>
      <c r="AC29" s="175"/>
      <c r="AD29" s="175"/>
      <c r="AE29" s="175"/>
      <c r="AK29" s="174">
        <f>ROUND(AV94, 2)</f>
        <v>0</v>
      </c>
      <c r="AL29" s="175"/>
      <c r="AM29" s="175"/>
      <c r="AN29" s="175"/>
      <c r="AO29" s="175"/>
      <c r="AR29" s="34"/>
      <c r="BE29" s="179"/>
    </row>
    <row r="30" spans="1:71" s="3" customFormat="1" ht="14.45" customHeight="1">
      <c r="B30" s="34"/>
      <c r="F30" s="35" t="s">
        <v>41</v>
      </c>
      <c r="L30" s="176">
        <v>0.2</v>
      </c>
      <c r="M30" s="175"/>
      <c r="N30" s="175"/>
      <c r="O30" s="175"/>
      <c r="P30" s="175"/>
      <c r="W30" s="174">
        <f>ROUND(BA94, 2)</f>
        <v>0</v>
      </c>
      <c r="X30" s="175"/>
      <c r="Y30" s="175"/>
      <c r="Z30" s="175"/>
      <c r="AA30" s="175"/>
      <c r="AB30" s="175"/>
      <c r="AC30" s="175"/>
      <c r="AD30" s="175"/>
      <c r="AE30" s="175"/>
      <c r="AK30" s="174">
        <f>ROUND(AW94, 2)</f>
        <v>0</v>
      </c>
      <c r="AL30" s="175"/>
      <c r="AM30" s="175"/>
      <c r="AN30" s="175"/>
      <c r="AO30" s="175"/>
      <c r="AR30" s="34"/>
      <c r="BE30" s="179"/>
    </row>
    <row r="31" spans="1:71" s="3" customFormat="1" ht="14.45" hidden="1" customHeight="1">
      <c r="B31" s="34"/>
      <c r="F31" s="24" t="s">
        <v>42</v>
      </c>
      <c r="L31" s="176">
        <v>0.2</v>
      </c>
      <c r="M31" s="175"/>
      <c r="N31" s="175"/>
      <c r="O31" s="175"/>
      <c r="P31" s="175"/>
      <c r="W31" s="174">
        <f>ROUND(BB94, 2)</f>
        <v>0</v>
      </c>
      <c r="X31" s="175"/>
      <c r="Y31" s="175"/>
      <c r="Z31" s="175"/>
      <c r="AA31" s="175"/>
      <c r="AB31" s="175"/>
      <c r="AC31" s="175"/>
      <c r="AD31" s="175"/>
      <c r="AE31" s="175"/>
      <c r="AK31" s="174">
        <v>0</v>
      </c>
      <c r="AL31" s="175"/>
      <c r="AM31" s="175"/>
      <c r="AN31" s="175"/>
      <c r="AO31" s="175"/>
      <c r="AR31" s="34"/>
      <c r="BE31" s="179"/>
    </row>
    <row r="32" spans="1:71" s="3" customFormat="1" ht="14.45" hidden="1" customHeight="1">
      <c r="B32" s="34"/>
      <c r="F32" s="24" t="s">
        <v>43</v>
      </c>
      <c r="L32" s="176">
        <v>0.2</v>
      </c>
      <c r="M32" s="175"/>
      <c r="N32" s="175"/>
      <c r="O32" s="175"/>
      <c r="P32" s="175"/>
      <c r="W32" s="174">
        <f>ROUND(BC94, 2)</f>
        <v>0</v>
      </c>
      <c r="X32" s="175"/>
      <c r="Y32" s="175"/>
      <c r="Z32" s="175"/>
      <c r="AA32" s="175"/>
      <c r="AB32" s="175"/>
      <c r="AC32" s="175"/>
      <c r="AD32" s="175"/>
      <c r="AE32" s="175"/>
      <c r="AK32" s="174">
        <v>0</v>
      </c>
      <c r="AL32" s="175"/>
      <c r="AM32" s="175"/>
      <c r="AN32" s="175"/>
      <c r="AO32" s="175"/>
      <c r="AR32" s="34"/>
      <c r="BE32" s="179"/>
    </row>
    <row r="33" spans="1:57" s="3" customFormat="1" ht="14.45" hidden="1" customHeight="1">
      <c r="B33" s="34"/>
      <c r="F33" s="35" t="s">
        <v>44</v>
      </c>
      <c r="L33" s="176">
        <v>0</v>
      </c>
      <c r="M33" s="175"/>
      <c r="N33" s="175"/>
      <c r="O33" s="175"/>
      <c r="P33" s="175"/>
      <c r="W33" s="174">
        <f>ROUND(BD94, 2)</f>
        <v>0</v>
      </c>
      <c r="X33" s="175"/>
      <c r="Y33" s="175"/>
      <c r="Z33" s="175"/>
      <c r="AA33" s="175"/>
      <c r="AB33" s="175"/>
      <c r="AC33" s="175"/>
      <c r="AD33" s="175"/>
      <c r="AE33" s="175"/>
      <c r="AK33" s="174">
        <v>0</v>
      </c>
      <c r="AL33" s="175"/>
      <c r="AM33" s="175"/>
      <c r="AN33" s="175"/>
      <c r="AO33" s="175"/>
      <c r="AR33" s="34"/>
      <c r="BE33" s="179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78"/>
    </row>
    <row r="35" spans="1:57" s="2" customFormat="1" ht="25.9" customHeight="1">
      <c r="A35" s="29"/>
      <c r="B35" s="30"/>
      <c r="C35" s="36"/>
      <c r="D35" s="37" t="s">
        <v>45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46</v>
      </c>
      <c r="U35" s="38"/>
      <c r="V35" s="38"/>
      <c r="W35" s="38"/>
      <c r="X35" s="209" t="s">
        <v>47</v>
      </c>
      <c r="Y35" s="210"/>
      <c r="Z35" s="210"/>
      <c r="AA35" s="210"/>
      <c r="AB35" s="210"/>
      <c r="AC35" s="38"/>
      <c r="AD35" s="38"/>
      <c r="AE35" s="38"/>
      <c r="AF35" s="38"/>
      <c r="AG35" s="38"/>
      <c r="AH35" s="38"/>
      <c r="AI35" s="38"/>
      <c r="AJ35" s="38"/>
      <c r="AK35" s="211">
        <f>SUM(AK26:AK33)</f>
        <v>0</v>
      </c>
      <c r="AL35" s="210"/>
      <c r="AM35" s="210"/>
      <c r="AN35" s="210"/>
      <c r="AO35" s="212"/>
      <c r="AP35" s="36"/>
      <c r="AQ35" s="36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0"/>
      <c r="D49" s="41" t="s">
        <v>48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49</v>
      </c>
      <c r="AI49" s="42"/>
      <c r="AJ49" s="42"/>
      <c r="AK49" s="42"/>
      <c r="AL49" s="42"/>
      <c r="AM49" s="42"/>
      <c r="AN49" s="42"/>
      <c r="AO49" s="42"/>
      <c r="AR49" s="40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3" t="s">
        <v>50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3" t="s">
        <v>51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3" t="s">
        <v>50</v>
      </c>
      <c r="AI60" s="32"/>
      <c r="AJ60" s="32"/>
      <c r="AK60" s="32"/>
      <c r="AL60" s="32"/>
      <c r="AM60" s="43" t="s">
        <v>51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1" t="s">
        <v>52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53</v>
      </c>
      <c r="AI64" s="44"/>
      <c r="AJ64" s="44"/>
      <c r="AK64" s="44"/>
      <c r="AL64" s="44"/>
      <c r="AM64" s="44"/>
      <c r="AN64" s="44"/>
      <c r="AO64" s="44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3" t="s">
        <v>50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3" t="s">
        <v>51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3" t="s">
        <v>50</v>
      </c>
      <c r="AI75" s="32"/>
      <c r="AJ75" s="32"/>
      <c r="AK75" s="32"/>
      <c r="AL75" s="32"/>
      <c r="AM75" s="43" t="s">
        <v>51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0"/>
      <c r="BE77" s="29"/>
    </row>
    <row r="81" spans="1:91" s="2" customFormat="1" ht="6.95" customHeight="1">
      <c r="A81" s="29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0"/>
      <c r="BE81" s="29"/>
    </row>
    <row r="82" spans="1:91" s="2" customFormat="1" ht="24.95" customHeight="1">
      <c r="A82" s="29"/>
      <c r="B82" s="30"/>
      <c r="C82" s="18" t="s">
        <v>54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9"/>
      <c r="C84" s="24" t="s">
        <v>12</v>
      </c>
      <c r="L84" s="4" t="str">
        <f>K5</f>
        <v>Urnova_stena</v>
      </c>
      <c r="AR84" s="49"/>
    </row>
    <row r="85" spans="1:91" s="5" customFormat="1" ht="36.950000000000003" customHeight="1">
      <c r="B85" s="50"/>
      <c r="C85" s="51" t="s">
        <v>15</v>
      </c>
      <c r="L85" s="200" t="str">
        <f>K6</f>
        <v>Urnová stena na cintoríne v obci Kysucký Lieskovec</v>
      </c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R85" s="50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2" t="str">
        <f>IF(K8="","",K8)</f>
        <v>Kysucký Lieskovec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202" t="str">
        <f>IF(AN8= "","",AN8)</f>
        <v>8. 6. 2022</v>
      </c>
      <c r="AN87" s="202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6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obec Kysucký Lieskovec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29</v>
      </c>
      <c r="AJ89" s="29"/>
      <c r="AK89" s="29"/>
      <c r="AL89" s="29"/>
      <c r="AM89" s="203" t="str">
        <f>IF(E17="","",E17)</f>
        <v xml:space="preserve"> </v>
      </c>
      <c r="AN89" s="204"/>
      <c r="AO89" s="204"/>
      <c r="AP89" s="204"/>
      <c r="AQ89" s="29"/>
      <c r="AR89" s="30"/>
      <c r="AS89" s="205" t="s">
        <v>55</v>
      </c>
      <c r="AT89" s="206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29"/>
    </row>
    <row r="90" spans="1:91" s="2" customFormat="1" ht="15.6" customHeight="1">
      <c r="A90" s="29"/>
      <c r="B90" s="30"/>
      <c r="C90" s="24" t="s">
        <v>27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203" t="str">
        <f>IF(E20="","",E20)</f>
        <v>Miroslav Holeš</v>
      </c>
      <c r="AN90" s="204"/>
      <c r="AO90" s="204"/>
      <c r="AP90" s="204"/>
      <c r="AQ90" s="29"/>
      <c r="AR90" s="30"/>
      <c r="AS90" s="207"/>
      <c r="AT90" s="208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7"/>
      <c r="AT91" s="208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29"/>
    </row>
    <row r="92" spans="1:91" s="2" customFormat="1" ht="29.25" customHeight="1">
      <c r="A92" s="29"/>
      <c r="B92" s="30"/>
      <c r="C92" s="195" t="s">
        <v>56</v>
      </c>
      <c r="D92" s="196"/>
      <c r="E92" s="196"/>
      <c r="F92" s="196"/>
      <c r="G92" s="196"/>
      <c r="H92" s="58"/>
      <c r="I92" s="197" t="s">
        <v>57</v>
      </c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8" t="s">
        <v>58</v>
      </c>
      <c r="AH92" s="196"/>
      <c r="AI92" s="196"/>
      <c r="AJ92" s="196"/>
      <c r="AK92" s="196"/>
      <c r="AL92" s="196"/>
      <c r="AM92" s="196"/>
      <c r="AN92" s="197" t="s">
        <v>59</v>
      </c>
      <c r="AO92" s="196"/>
      <c r="AP92" s="199"/>
      <c r="AQ92" s="59" t="s">
        <v>60</v>
      </c>
      <c r="AR92" s="30"/>
      <c r="AS92" s="60" t="s">
        <v>61</v>
      </c>
      <c r="AT92" s="61" t="s">
        <v>62</v>
      </c>
      <c r="AU92" s="61" t="s">
        <v>63</v>
      </c>
      <c r="AV92" s="61" t="s">
        <v>64</v>
      </c>
      <c r="AW92" s="61" t="s">
        <v>65</v>
      </c>
      <c r="AX92" s="61" t="s">
        <v>66</v>
      </c>
      <c r="AY92" s="61" t="s">
        <v>67</v>
      </c>
      <c r="AZ92" s="61" t="s">
        <v>68</v>
      </c>
      <c r="BA92" s="61" t="s">
        <v>69</v>
      </c>
      <c r="BB92" s="61" t="s">
        <v>70</v>
      </c>
      <c r="BC92" s="61" t="s">
        <v>71</v>
      </c>
      <c r="BD92" s="62" t="s">
        <v>72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29"/>
    </row>
    <row r="94" spans="1:91" s="6" customFormat="1" ht="32.450000000000003" customHeight="1">
      <c r="B94" s="66"/>
      <c r="C94" s="67" t="s">
        <v>73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192">
        <f>ROUND(AG95,2)</f>
        <v>0</v>
      </c>
      <c r="AH94" s="192"/>
      <c r="AI94" s="192"/>
      <c r="AJ94" s="192"/>
      <c r="AK94" s="192"/>
      <c r="AL94" s="192"/>
      <c r="AM94" s="192"/>
      <c r="AN94" s="193">
        <f>SUM(AG94,AT94)</f>
        <v>0</v>
      </c>
      <c r="AO94" s="193"/>
      <c r="AP94" s="193"/>
      <c r="AQ94" s="70" t="s">
        <v>1</v>
      </c>
      <c r="AR94" s="66"/>
      <c r="AS94" s="71">
        <f>ROUND(AS95,2)</f>
        <v>0</v>
      </c>
      <c r="AT94" s="72">
        <f>ROUND(SUM(AV94:AW94),2)</f>
        <v>0</v>
      </c>
      <c r="AU94" s="73">
        <f>ROUND(AU95,5)</f>
        <v>0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ROUND(AZ95,2)</f>
        <v>0</v>
      </c>
      <c r="BA94" s="72">
        <f>ROUND(BA95,2)</f>
        <v>0</v>
      </c>
      <c r="BB94" s="72">
        <f>ROUND(BB95,2)</f>
        <v>0</v>
      </c>
      <c r="BC94" s="72">
        <f>ROUND(BC95,2)</f>
        <v>0</v>
      </c>
      <c r="BD94" s="74">
        <f>ROUND(BD95,2)</f>
        <v>0</v>
      </c>
      <c r="BS94" s="75" t="s">
        <v>74</v>
      </c>
      <c r="BT94" s="75" t="s">
        <v>75</v>
      </c>
      <c r="BU94" s="76" t="s">
        <v>76</v>
      </c>
      <c r="BV94" s="75" t="s">
        <v>77</v>
      </c>
      <c r="BW94" s="75" t="s">
        <v>4</v>
      </c>
      <c r="BX94" s="75" t="s">
        <v>78</v>
      </c>
      <c r="CL94" s="75" t="s">
        <v>1</v>
      </c>
    </row>
    <row r="95" spans="1:91" s="7" customFormat="1" ht="14.45" customHeight="1">
      <c r="A95" s="77" t="s">
        <v>79</v>
      </c>
      <c r="B95" s="78"/>
      <c r="C95" s="79"/>
      <c r="D95" s="191" t="s">
        <v>80</v>
      </c>
      <c r="E95" s="191"/>
      <c r="F95" s="191"/>
      <c r="G95" s="191"/>
      <c r="H95" s="191"/>
      <c r="I95" s="80"/>
      <c r="J95" s="191" t="s">
        <v>81</v>
      </c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89">
        <f>'SO 01 - Urnová stena'!J30</f>
        <v>0</v>
      </c>
      <c r="AH95" s="190"/>
      <c r="AI95" s="190"/>
      <c r="AJ95" s="190"/>
      <c r="AK95" s="190"/>
      <c r="AL95" s="190"/>
      <c r="AM95" s="190"/>
      <c r="AN95" s="189">
        <f>SUM(AG95,AT95)</f>
        <v>0</v>
      </c>
      <c r="AO95" s="190"/>
      <c r="AP95" s="190"/>
      <c r="AQ95" s="81" t="s">
        <v>82</v>
      </c>
      <c r="AR95" s="78"/>
      <c r="AS95" s="82">
        <v>0</v>
      </c>
      <c r="AT95" s="83">
        <f>ROUND(SUM(AV95:AW95),2)</f>
        <v>0</v>
      </c>
      <c r="AU95" s="84">
        <f>'SO 01 - Urnová stena'!P133</f>
        <v>0</v>
      </c>
      <c r="AV95" s="83">
        <f>'SO 01 - Urnová stena'!J33</f>
        <v>0</v>
      </c>
      <c r="AW95" s="83">
        <f>'SO 01 - Urnová stena'!J34</f>
        <v>0</v>
      </c>
      <c r="AX95" s="83">
        <f>'SO 01 - Urnová stena'!J35</f>
        <v>0</v>
      </c>
      <c r="AY95" s="83">
        <f>'SO 01 - Urnová stena'!J36</f>
        <v>0</v>
      </c>
      <c r="AZ95" s="83">
        <f>'SO 01 - Urnová stena'!F33</f>
        <v>0</v>
      </c>
      <c r="BA95" s="83">
        <f>'SO 01 - Urnová stena'!F34</f>
        <v>0</v>
      </c>
      <c r="BB95" s="83">
        <f>'SO 01 - Urnová stena'!F35</f>
        <v>0</v>
      </c>
      <c r="BC95" s="83">
        <f>'SO 01 - Urnová stena'!F36</f>
        <v>0</v>
      </c>
      <c r="BD95" s="85">
        <f>'SO 01 - Urnová stena'!F37</f>
        <v>0</v>
      </c>
      <c r="BT95" s="86" t="s">
        <v>83</v>
      </c>
      <c r="BV95" s="86" t="s">
        <v>77</v>
      </c>
      <c r="BW95" s="86" t="s">
        <v>84</v>
      </c>
      <c r="BX95" s="86" t="s">
        <v>4</v>
      </c>
      <c r="CL95" s="86" t="s">
        <v>1</v>
      </c>
      <c r="CM95" s="86" t="s">
        <v>75</v>
      </c>
    </row>
    <row r="96" spans="1:91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AN95:AP95"/>
    <mergeCell ref="AG95:AM95"/>
    <mergeCell ref="D95:H95"/>
    <mergeCell ref="J95:AF95"/>
    <mergeCell ref="AG94:AM94"/>
    <mergeCell ref="AN94:AP94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1:P31"/>
  </mergeCells>
  <hyperlinks>
    <hyperlink ref="A95" location="'SO 01 - Urnová sten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6"/>
  <sheetViews>
    <sheetView showGridLines="0" tabSelected="1" topLeftCell="A191" workbookViewId="0">
      <selection activeCell="G47" sqref="G47"/>
    </sheetView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194" t="s">
        <v>5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AT2" s="14" t="s">
        <v>84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85</v>
      </c>
      <c r="L4" s="17"/>
      <c r="M4" s="87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4.45" customHeight="1">
      <c r="B7" s="17"/>
      <c r="E7" s="214" t="str">
        <f>'Rekapitulácia stavby'!K6</f>
        <v>Urnová stena na cintoríne v obci Kysucký Lieskovec</v>
      </c>
      <c r="F7" s="215"/>
      <c r="G7" s="215"/>
      <c r="H7" s="215"/>
      <c r="L7" s="17"/>
    </row>
    <row r="8" spans="1:46" s="2" customFormat="1" ht="12" customHeight="1">
      <c r="A8" s="29"/>
      <c r="B8" s="30"/>
      <c r="C8" s="29"/>
      <c r="D8" s="24" t="s">
        <v>86</v>
      </c>
      <c r="E8" s="29"/>
      <c r="F8" s="29"/>
      <c r="G8" s="29"/>
      <c r="H8" s="29"/>
      <c r="I8" s="29"/>
      <c r="J8" s="29"/>
      <c r="K8" s="29"/>
      <c r="L8" s="4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5.6" customHeight="1">
      <c r="A9" s="29"/>
      <c r="B9" s="30"/>
      <c r="C9" s="29"/>
      <c r="D9" s="29"/>
      <c r="E9" s="200" t="s">
        <v>87</v>
      </c>
      <c r="F9" s="213"/>
      <c r="G9" s="213"/>
      <c r="H9" s="213"/>
      <c r="I9" s="29"/>
      <c r="J9" s="29"/>
      <c r="K9" s="29"/>
      <c r="L9" s="40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0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3" t="str">
        <f>'Rekapitulácia stavby'!AN8</f>
        <v>8. 6. 2022</v>
      </c>
      <c r="K12" s="29"/>
      <c r="L12" s="40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0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0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0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52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0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52" s="2" customFormat="1" ht="18" customHeight="1">
      <c r="A18" s="29"/>
      <c r="B18" s="30"/>
      <c r="C18" s="29"/>
      <c r="D18" s="29"/>
      <c r="E18" s="216" t="str">
        <f>'Rekapitulácia stavby'!E14</f>
        <v>Vyplň údaj</v>
      </c>
      <c r="F18" s="180"/>
      <c r="G18" s="180"/>
      <c r="H18" s="180"/>
      <c r="I18" s="24" t="s">
        <v>26</v>
      </c>
      <c r="J18" s="25" t="str">
        <f>'Rekapitulácia stavby'!AN14</f>
        <v>Vyplň údaj</v>
      </c>
      <c r="K18" s="29"/>
      <c r="L18" s="40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52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0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52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tr">
        <f>IF('Rekapitulácia stavby'!AN16="","",'Rekapitulácia stavby'!AN16)</f>
        <v/>
      </c>
      <c r="K20" s="29"/>
      <c r="L20" s="40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52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26</v>
      </c>
      <c r="J21" s="22" t="str">
        <f>IF('Rekapitulácia stavby'!AN17="","",'Rekapitulácia stavby'!AN17)</f>
        <v/>
      </c>
      <c r="K21" s="29"/>
      <c r="L21" s="40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52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0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52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">
        <v>1</v>
      </c>
      <c r="K23" s="29"/>
      <c r="L23" s="40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52" s="2" customFormat="1" ht="18" customHeight="1">
      <c r="A24" s="29"/>
      <c r="B24" s="30"/>
      <c r="C24" s="29"/>
      <c r="D24" s="29"/>
      <c r="E24" s="22" t="s">
        <v>33</v>
      </c>
      <c r="F24" s="29"/>
      <c r="G24" s="29"/>
      <c r="H24" s="29"/>
      <c r="I24" s="24" t="s">
        <v>26</v>
      </c>
      <c r="J24" s="22" t="s">
        <v>1</v>
      </c>
      <c r="K24" s="29"/>
      <c r="L24" s="40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52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0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52" s="2" customFormat="1" ht="12" customHeight="1">
      <c r="A26" s="29"/>
      <c r="B26" s="30"/>
      <c r="C26" s="29"/>
      <c r="D26" s="24" t="s">
        <v>34</v>
      </c>
      <c r="E26" s="29"/>
      <c r="F26" s="29"/>
      <c r="G26" s="29"/>
      <c r="H26" s="29"/>
      <c r="I26" s="29"/>
      <c r="J26" s="29"/>
      <c r="K26" s="29"/>
      <c r="L26" s="4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52" s="8" customFormat="1" ht="14.45" customHeight="1">
      <c r="A27" s="88"/>
      <c r="B27" s="89"/>
      <c r="C27" s="88"/>
      <c r="D27" s="88"/>
      <c r="E27" s="185" t="s">
        <v>1</v>
      </c>
      <c r="F27" s="185"/>
      <c r="G27" s="185"/>
      <c r="H27" s="185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52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0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52" s="2" customFormat="1" ht="6.95" customHeight="1">
      <c r="A29" s="29"/>
      <c r="B29" s="30"/>
      <c r="C29" s="29"/>
      <c r="D29" s="64"/>
      <c r="E29" s="64"/>
      <c r="F29" s="64"/>
      <c r="G29" s="64"/>
      <c r="H29" s="64"/>
      <c r="I29" s="64"/>
      <c r="J29" s="64"/>
      <c r="K29" s="64"/>
      <c r="L29" s="91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</row>
    <row r="30" spans="1:52" s="2" customFormat="1" ht="25.35" customHeight="1">
      <c r="A30" s="29"/>
      <c r="B30" s="30"/>
      <c r="C30" s="29"/>
      <c r="D30" s="93" t="s">
        <v>35</v>
      </c>
      <c r="E30" s="29"/>
      <c r="F30" s="29"/>
      <c r="G30" s="29"/>
      <c r="H30" s="29"/>
      <c r="I30" s="29"/>
      <c r="J30" s="69">
        <f>ROUND(J133, 2)</f>
        <v>0</v>
      </c>
      <c r="K30" s="29"/>
      <c r="L30" s="91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</row>
    <row r="31" spans="1:52" s="2" customFormat="1" ht="6.95" customHeight="1">
      <c r="A31" s="29"/>
      <c r="B31" s="30"/>
      <c r="C31" s="29"/>
      <c r="D31" s="64"/>
      <c r="E31" s="64"/>
      <c r="F31" s="64"/>
      <c r="G31" s="64"/>
      <c r="H31" s="64"/>
      <c r="I31" s="64"/>
      <c r="J31" s="64"/>
      <c r="K31" s="64"/>
      <c r="L31" s="4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52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4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52" s="2" customFormat="1" ht="14.45" customHeight="1">
      <c r="A33" s="29"/>
      <c r="B33" s="30"/>
      <c r="C33" s="29"/>
      <c r="D33" s="94" t="s">
        <v>39</v>
      </c>
      <c r="E33" s="35" t="s">
        <v>40</v>
      </c>
      <c r="F33" s="95">
        <f>ROUND((SUM(BE133:BE195)),  2)</f>
        <v>0</v>
      </c>
      <c r="G33" s="92"/>
      <c r="H33" s="92"/>
      <c r="I33" s="96">
        <v>0.2</v>
      </c>
      <c r="J33" s="95">
        <f>ROUND(((SUM(BE133:BE195))*I33),  2)</f>
        <v>0</v>
      </c>
      <c r="K33" s="29"/>
      <c r="L33" s="91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</row>
    <row r="34" spans="1:52" s="2" customFormat="1" ht="14.45" customHeight="1">
      <c r="A34" s="29"/>
      <c r="B34" s="30"/>
      <c r="C34" s="29"/>
      <c r="D34" s="29"/>
      <c r="E34" s="35" t="s">
        <v>41</v>
      </c>
      <c r="F34" s="95">
        <f>ROUND((SUM(BF133:BF195)),  2)</f>
        <v>0</v>
      </c>
      <c r="G34" s="92"/>
      <c r="H34" s="92"/>
      <c r="I34" s="96">
        <v>0.2</v>
      </c>
      <c r="J34" s="95">
        <f>ROUND(((SUM(BF133:BF195))*I34),  2)</f>
        <v>0</v>
      </c>
      <c r="K34" s="29"/>
      <c r="L34" s="4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52" s="2" customFormat="1" ht="14.45" hidden="1" customHeight="1">
      <c r="A35" s="29"/>
      <c r="B35" s="30"/>
      <c r="C35" s="29"/>
      <c r="D35" s="29"/>
      <c r="E35" s="24" t="s">
        <v>42</v>
      </c>
      <c r="F35" s="97">
        <f>ROUND((SUM(BG133:BG195)),  2)</f>
        <v>0</v>
      </c>
      <c r="G35" s="29"/>
      <c r="H35" s="29"/>
      <c r="I35" s="98">
        <v>0.2</v>
      </c>
      <c r="J35" s="97">
        <f>0</f>
        <v>0</v>
      </c>
      <c r="K35" s="29"/>
      <c r="L35" s="4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52" s="2" customFormat="1" ht="14.45" hidden="1" customHeight="1">
      <c r="A36" s="29"/>
      <c r="B36" s="30"/>
      <c r="C36" s="29"/>
      <c r="D36" s="29"/>
      <c r="E36" s="24" t="s">
        <v>43</v>
      </c>
      <c r="F36" s="97">
        <f>ROUND((SUM(BH133:BH195)),  2)</f>
        <v>0</v>
      </c>
      <c r="G36" s="29"/>
      <c r="H36" s="29"/>
      <c r="I36" s="98">
        <v>0.2</v>
      </c>
      <c r="J36" s="97">
        <f>0</f>
        <v>0</v>
      </c>
      <c r="K36" s="29"/>
      <c r="L36" s="40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52" s="2" customFormat="1" ht="14.45" hidden="1" customHeight="1">
      <c r="A37" s="29"/>
      <c r="B37" s="30"/>
      <c r="C37" s="29"/>
      <c r="D37" s="29"/>
      <c r="E37" s="35" t="s">
        <v>44</v>
      </c>
      <c r="F37" s="95">
        <f>ROUND((SUM(BI133:BI195)),  2)</f>
        <v>0</v>
      </c>
      <c r="G37" s="92"/>
      <c r="H37" s="92"/>
      <c r="I37" s="96">
        <v>0</v>
      </c>
      <c r="J37" s="95">
        <f>0</f>
        <v>0</v>
      </c>
      <c r="K37" s="29"/>
      <c r="L37" s="40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52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52" s="2" customFormat="1" ht="25.35" customHeight="1">
      <c r="A39" s="29"/>
      <c r="B39" s="30"/>
      <c r="C39" s="99"/>
      <c r="D39" s="100" t="s">
        <v>45</v>
      </c>
      <c r="E39" s="58"/>
      <c r="F39" s="58"/>
      <c r="G39" s="101" t="s">
        <v>46</v>
      </c>
      <c r="H39" s="102" t="s">
        <v>47</v>
      </c>
      <c r="I39" s="58"/>
      <c r="J39" s="103">
        <f>SUM(J30:J37)</f>
        <v>0</v>
      </c>
      <c r="K39" s="104"/>
      <c r="L39" s="40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52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0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52" s="2" customFormat="1" ht="14.45" customHeight="1">
      <c r="A41" s="29"/>
      <c r="B41" s="30"/>
      <c r="C41" s="29"/>
      <c r="D41" s="29"/>
      <c r="E41" s="29"/>
      <c r="F41" s="29"/>
      <c r="G41" s="29"/>
      <c r="H41" s="29"/>
      <c r="I41" s="29"/>
      <c r="J41" s="29"/>
      <c r="K41" s="29"/>
      <c r="L41" s="40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52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0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52" s="2" customFormat="1" ht="14.45" customHeight="1">
      <c r="A43" s="29"/>
      <c r="B43" s="30"/>
      <c r="C43" s="29"/>
      <c r="D43" s="29"/>
      <c r="E43" s="29"/>
      <c r="F43" s="29"/>
      <c r="G43" s="29"/>
      <c r="H43" s="29"/>
      <c r="I43" s="29"/>
      <c r="J43" s="29"/>
      <c r="K43" s="29"/>
      <c r="L43" s="40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52" s="1" customFormat="1" ht="14.45" customHeight="1">
      <c r="B44" s="17"/>
      <c r="L44" s="17"/>
    </row>
    <row r="45" spans="1:52" s="1" customFormat="1" ht="14.45" customHeight="1">
      <c r="B45" s="17"/>
      <c r="L45" s="17"/>
    </row>
    <row r="46" spans="1:52" s="1" customFormat="1" ht="14.45" customHeight="1">
      <c r="B46" s="17"/>
      <c r="L46" s="17"/>
    </row>
    <row r="47" spans="1:52" s="1" customFormat="1" ht="14.45" customHeight="1">
      <c r="B47" s="17"/>
      <c r="L47" s="17"/>
    </row>
    <row r="48" spans="1:52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1" customFormat="1" ht="14.45" customHeight="1">
      <c r="B50" s="17"/>
      <c r="L50" s="17"/>
    </row>
    <row r="51" spans="1:31" s="1" customFormat="1" ht="14.45" customHeight="1">
      <c r="B51" s="17"/>
      <c r="L51" s="17"/>
    </row>
    <row r="52" spans="1:31" s="1" customFormat="1" ht="14.45" customHeight="1">
      <c r="B52" s="17"/>
      <c r="L52" s="17"/>
    </row>
    <row r="53" spans="1:31" s="2" customFormat="1" ht="14.45" customHeight="1">
      <c r="B53" s="40"/>
      <c r="D53" s="41" t="s">
        <v>48</v>
      </c>
      <c r="E53" s="42"/>
      <c r="F53" s="42"/>
      <c r="G53" s="41" t="s">
        <v>49</v>
      </c>
      <c r="H53" s="42"/>
      <c r="I53" s="42"/>
      <c r="J53" s="42"/>
      <c r="K53" s="42"/>
      <c r="L53" s="40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>
      <c r="B61" s="17"/>
      <c r="L61" s="17"/>
    </row>
    <row r="62" spans="1:31">
      <c r="B62" s="17"/>
      <c r="L62" s="17"/>
    </row>
    <row r="63" spans="1:31">
      <c r="B63" s="17"/>
      <c r="L63" s="17"/>
    </row>
    <row r="64" spans="1:31" s="2" customFormat="1" ht="12.75">
      <c r="A64" s="29"/>
      <c r="B64" s="30"/>
      <c r="C64" s="29"/>
      <c r="D64" s="43" t="s">
        <v>50</v>
      </c>
      <c r="E64" s="32"/>
      <c r="F64" s="105" t="s">
        <v>51</v>
      </c>
      <c r="G64" s="43" t="s">
        <v>50</v>
      </c>
      <c r="H64" s="32"/>
      <c r="I64" s="32"/>
      <c r="J64" s="106" t="s">
        <v>51</v>
      </c>
      <c r="K64" s="32"/>
      <c r="L64" s="40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</row>
    <row r="65" spans="1:31">
      <c r="B65" s="17"/>
      <c r="L65" s="17"/>
    </row>
    <row r="66" spans="1:31">
      <c r="B66" s="17"/>
      <c r="L66" s="17"/>
    </row>
    <row r="67" spans="1:31">
      <c r="B67" s="17"/>
      <c r="L67" s="17"/>
    </row>
    <row r="68" spans="1:31" s="2" customFormat="1" ht="12.75">
      <c r="A68" s="29"/>
      <c r="B68" s="30"/>
      <c r="C68" s="29"/>
      <c r="D68" s="41" t="s">
        <v>52</v>
      </c>
      <c r="E68" s="44"/>
      <c r="F68" s="44"/>
      <c r="G68" s="41" t="s">
        <v>53</v>
      </c>
      <c r="H68" s="44"/>
      <c r="I68" s="44"/>
      <c r="J68" s="44"/>
      <c r="K68" s="44"/>
      <c r="L68" s="40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>
      <c r="B76" s="17"/>
      <c r="L76" s="17"/>
    </row>
    <row r="77" spans="1:31">
      <c r="B77" s="17"/>
      <c r="L77" s="17"/>
    </row>
    <row r="78" spans="1:31">
      <c r="B78" s="17"/>
      <c r="L78" s="17"/>
    </row>
    <row r="79" spans="1:31" s="2" customFormat="1" ht="12.75">
      <c r="A79" s="29"/>
      <c r="B79" s="30"/>
      <c r="C79" s="29"/>
      <c r="D79" s="43" t="s">
        <v>50</v>
      </c>
      <c r="E79" s="32"/>
      <c r="F79" s="105" t="s">
        <v>51</v>
      </c>
      <c r="G79" s="43" t="s">
        <v>50</v>
      </c>
      <c r="H79" s="32"/>
      <c r="I79" s="32"/>
      <c r="J79" s="106" t="s">
        <v>51</v>
      </c>
      <c r="K79" s="32"/>
      <c r="L79" s="40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</row>
    <row r="80" spans="1:31" s="2" customFormat="1" ht="14.45" customHeight="1">
      <c r="A80" s="29"/>
      <c r="B80" s="45"/>
      <c r="C80" s="46"/>
      <c r="D80" s="46"/>
      <c r="E80" s="46"/>
      <c r="F80" s="46"/>
      <c r="G80" s="46"/>
      <c r="H80" s="46"/>
      <c r="I80" s="46"/>
      <c r="J80" s="46"/>
      <c r="K80" s="46"/>
      <c r="L80" s="40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</row>
    <row r="84" spans="1:31" s="2" customFormat="1" ht="6.95" customHeight="1">
      <c r="A84" s="29"/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0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4.95" customHeight="1">
      <c r="A85" s="29"/>
      <c r="B85" s="30"/>
      <c r="C85" s="18" t="s">
        <v>88</v>
      </c>
      <c r="D85" s="29"/>
      <c r="E85" s="29"/>
      <c r="F85" s="29"/>
      <c r="G85" s="29"/>
      <c r="H85" s="29"/>
      <c r="I85" s="29"/>
      <c r="J85" s="29"/>
      <c r="K85" s="29"/>
      <c r="L85" s="40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40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31" s="2" customFormat="1" ht="12" customHeight="1">
      <c r="A87" s="29"/>
      <c r="B87" s="30"/>
      <c r="C87" s="24" t="s">
        <v>15</v>
      </c>
      <c r="D87" s="29"/>
      <c r="E87" s="29"/>
      <c r="F87" s="29"/>
      <c r="G87" s="29"/>
      <c r="H87" s="29"/>
      <c r="I87" s="29"/>
      <c r="J87" s="29"/>
      <c r="K87" s="29"/>
      <c r="L87" s="40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4.45" customHeight="1">
      <c r="A88" s="29"/>
      <c r="B88" s="30"/>
      <c r="C88" s="29"/>
      <c r="D88" s="29"/>
      <c r="E88" s="214" t="str">
        <f>E7</f>
        <v>Urnová stena na cintoríne v obci Kysucký Lieskovec</v>
      </c>
      <c r="F88" s="215"/>
      <c r="G88" s="215"/>
      <c r="H88" s="215"/>
      <c r="I88" s="29"/>
      <c r="J88" s="29"/>
      <c r="K88" s="29"/>
      <c r="L88" s="40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2" customHeight="1">
      <c r="A89" s="29"/>
      <c r="B89" s="30"/>
      <c r="C89" s="24" t="s">
        <v>86</v>
      </c>
      <c r="D89" s="29"/>
      <c r="E89" s="29"/>
      <c r="F89" s="29"/>
      <c r="G89" s="29"/>
      <c r="H89" s="29"/>
      <c r="I89" s="29"/>
      <c r="J89" s="29"/>
      <c r="K89" s="29"/>
      <c r="L89" s="40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15.6" customHeight="1">
      <c r="A90" s="29"/>
      <c r="B90" s="30"/>
      <c r="C90" s="29"/>
      <c r="D90" s="29"/>
      <c r="E90" s="200" t="str">
        <f>E9</f>
        <v>SO 01 - Urnová stena</v>
      </c>
      <c r="F90" s="213"/>
      <c r="G90" s="213"/>
      <c r="H90" s="213"/>
      <c r="I90" s="29"/>
      <c r="J90" s="29"/>
      <c r="K90" s="29"/>
      <c r="L90" s="40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6.9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40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12" customHeight="1">
      <c r="A92" s="29"/>
      <c r="B92" s="30"/>
      <c r="C92" s="24" t="s">
        <v>19</v>
      </c>
      <c r="D92" s="29"/>
      <c r="E92" s="29"/>
      <c r="F92" s="22" t="str">
        <f>F12</f>
        <v>Kysucký Lieskovec</v>
      </c>
      <c r="G92" s="29"/>
      <c r="H92" s="29"/>
      <c r="I92" s="24" t="s">
        <v>21</v>
      </c>
      <c r="J92" s="53" t="str">
        <f>IF(J12="","",J12)</f>
        <v>8. 6. 2022</v>
      </c>
      <c r="K92" s="29"/>
      <c r="L92" s="40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6.9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0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6" customHeight="1">
      <c r="A94" s="29"/>
      <c r="B94" s="30"/>
      <c r="C94" s="24" t="s">
        <v>23</v>
      </c>
      <c r="D94" s="29"/>
      <c r="E94" s="29"/>
      <c r="F94" s="22" t="str">
        <f>E15</f>
        <v>obec Kysucký Lieskovec</v>
      </c>
      <c r="G94" s="29"/>
      <c r="H94" s="29"/>
      <c r="I94" s="24" t="s">
        <v>29</v>
      </c>
      <c r="J94" s="27" t="str">
        <f>E21</f>
        <v xml:space="preserve"> </v>
      </c>
      <c r="K94" s="29"/>
      <c r="L94" s="40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5.6" customHeight="1">
      <c r="A95" s="29"/>
      <c r="B95" s="30"/>
      <c r="C95" s="24" t="s">
        <v>27</v>
      </c>
      <c r="D95" s="29"/>
      <c r="E95" s="29"/>
      <c r="F95" s="22" t="str">
        <f>IF(E18="","",E18)</f>
        <v>Vyplň údaj</v>
      </c>
      <c r="G95" s="29"/>
      <c r="H95" s="29"/>
      <c r="I95" s="24" t="s">
        <v>32</v>
      </c>
      <c r="J95" s="27" t="str">
        <f>E24</f>
        <v>Miroslav Holeš</v>
      </c>
      <c r="K95" s="29"/>
      <c r="L95" s="40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10.35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40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29.25" customHeight="1">
      <c r="A97" s="29"/>
      <c r="B97" s="30"/>
      <c r="C97" s="107" t="s">
        <v>89</v>
      </c>
      <c r="D97" s="99"/>
      <c r="E97" s="99"/>
      <c r="F97" s="99"/>
      <c r="G97" s="99"/>
      <c r="H97" s="99"/>
      <c r="I97" s="99"/>
      <c r="J97" s="108" t="s">
        <v>90</v>
      </c>
      <c r="K97" s="99"/>
      <c r="L97" s="40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10.35" customHeight="1">
      <c r="A98" s="29"/>
      <c r="B98" s="30"/>
      <c r="C98" s="29"/>
      <c r="D98" s="29"/>
      <c r="E98" s="29"/>
      <c r="F98" s="29"/>
      <c r="G98" s="29"/>
      <c r="H98" s="29"/>
      <c r="I98" s="29"/>
      <c r="J98" s="29"/>
      <c r="K98" s="29"/>
      <c r="L98" s="40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47" s="2" customFormat="1" ht="22.9" customHeight="1">
      <c r="A99" s="29"/>
      <c r="B99" s="30"/>
      <c r="C99" s="109" t="s">
        <v>91</v>
      </c>
      <c r="D99" s="29"/>
      <c r="E99" s="29"/>
      <c r="F99" s="29"/>
      <c r="G99" s="29"/>
      <c r="H99" s="29"/>
      <c r="I99" s="29"/>
      <c r="J99" s="69">
        <f>J133</f>
        <v>0</v>
      </c>
      <c r="K99" s="29"/>
      <c r="L99" s="40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U99" s="14" t="s">
        <v>92</v>
      </c>
    </row>
    <row r="100" spans="1:47" s="9" customFormat="1" ht="24.95" customHeight="1">
      <c r="B100" s="110"/>
      <c r="D100" s="111" t="s">
        <v>93</v>
      </c>
      <c r="E100" s="112"/>
      <c r="F100" s="112"/>
      <c r="G100" s="112"/>
      <c r="H100" s="112"/>
      <c r="I100" s="112"/>
      <c r="J100" s="113">
        <f>J134</f>
        <v>0</v>
      </c>
      <c r="L100" s="110"/>
    </row>
    <row r="101" spans="1:47" s="10" customFormat="1" ht="19.899999999999999" customHeight="1">
      <c r="B101" s="114"/>
      <c r="D101" s="115" t="s">
        <v>94</v>
      </c>
      <c r="E101" s="116"/>
      <c r="F101" s="116"/>
      <c r="G101" s="116"/>
      <c r="H101" s="116"/>
      <c r="I101" s="116"/>
      <c r="J101" s="117">
        <f>J135</f>
        <v>0</v>
      </c>
      <c r="L101" s="114"/>
    </row>
    <row r="102" spans="1:47" s="10" customFormat="1" ht="19.899999999999999" customHeight="1">
      <c r="B102" s="114"/>
      <c r="D102" s="115" t="s">
        <v>95</v>
      </c>
      <c r="E102" s="116"/>
      <c r="F102" s="116"/>
      <c r="G102" s="116"/>
      <c r="H102" s="116"/>
      <c r="I102" s="116"/>
      <c r="J102" s="117">
        <f>J144</f>
        <v>0</v>
      </c>
      <c r="L102" s="114"/>
    </row>
    <row r="103" spans="1:47" s="10" customFormat="1" ht="19.899999999999999" customHeight="1">
      <c r="B103" s="114"/>
      <c r="D103" s="115" t="s">
        <v>96</v>
      </c>
      <c r="E103" s="116"/>
      <c r="F103" s="116"/>
      <c r="G103" s="116"/>
      <c r="H103" s="116"/>
      <c r="I103" s="116"/>
      <c r="J103" s="117">
        <f>J147</f>
        <v>0</v>
      </c>
      <c r="L103" s="114"/>
    </row>
    <row r="104" spans="1:47" s="10" customFormat="1" ht="19.899999999999999" customHeight="1">
      <c r="B104" s="114"/>
      <c r="D104" s="115" t="s">
        <v>97</v>
      </c>
      <c r="E104" s="116"/>
      <c r="F104" s="116"/>
      <c r="G104" s="116"/>
      <c r="H104" s="116"/>
      <c r="I104" s="116"/>
      <c r="J104" s="117">
        <f>J152</f>
        <v>0</v>
      </c>
      <c r="L104" s="114"/>
    </row>
    <row r="105" spans="1:47" s="10" customFormat="1" ht="19.899999999999999" customHeight="1">
      <c r="B105" s="114"/>
      <c r="D105" s="115" t="s">
        <v>98</v>
      </c>
      <c r="E105" s="116"/>
      <c r="F105" s="116"/>
      <c r="G105" s="116"/>
      <c r="H105" s="116"/>
      <c r="I105" s="116"/>
      <c r="J105" s="117">
        <f>J159</f>
        <v>0</v>
      </c>
      <c r="L105" s="114"/>
    </row>
    <row r="106" spans="1:47" s="10" customFormat="1" ht="19.899999999999999" customHeight="1">
      <c r="B106" s="114"/>
      <c r="D106" s="115" t="s">
        <v>99</v>
      </c>
      <c r="E106" s="116"/>
      <c r="F106" s="116"/>
      <c r="G106" s="116"/>
      <c r="H106" s="116"/>
      <c r="I106" s="116"/>
      <c r="J106" s="117">
        <f>J163</f>
        <v>0</v>
      </c>
      <c r="L106" s="114"/>
    </row>
    <row r="107" spans="1:47" s="10" customFormat="1" ht="19.899999999999999" customHeight="1">
      <c r="B107" s="114"/>
      <c r="D107" s="115" t="s">
        <v>100</v>
      </c>
      <c r="E107" s="116"/>
      <c r="F107" s="116"/>
      <c r="G107" s="116"/>
      <c r="H107" s="116"/>
      <c r="I107" s="116"/>
      <c r="J107" s="117">
        <f>J171</f>
        <v>0</v>
      </c>
      <c r="L107" s="114"/>
    </row>
    <row r="108" spans="1:47" s="10" customFormat="1" ht="19.899999999999999" customHeight="1">
      <c r="B108" s="114"/>
      <c r="D108" s="115" t="s">
        <v>101</v>
      </c>
      <c r="E108" s="116"/>
      <c r="F108" s="116"/>
      <c r="G108" s="116"/>
      <c r="H108" s="116"/>
      <c r="I108" s="116"/>
      <c r="J108" s="117">
        <f>J175</f>
        <v>0</v>
      </c>
      <c r="L108" s="114"/>
    </row>
    <row r="109" spans="1:47" s="9" customFormat="1" ht="24.95" customHeight="1">
      <c r="B109" s="110"/>
      <c r="D109" s="111" t="s">
        <v>102</v>
      </c>
      <c r="E109" s="112"/>
      <c r="F109" s="112"/>
      <c r="G109" s="112"/>
      <c r="H109" s="112"/>
      <c r="I109" s="112"/>
      <c r="J109" s="113">
        <f>J177</f>
        <v>0</v>
      </c>
      <c r="L109" s="110"/>
    </row>
    <row r="110" spans="1:47" s="10" customFormat="1" ht="19.899999999999999" customHeight="1">
      <c r="B110" s="114"/>
      <c r="D110" s="115" t="s">
        <v>103</v>
      </c>
      <c r="E110" s="116"/>
      <c r="F110" s="116"/>
      <c r="G110" s="116"/>
      <c r="H110" s="116"/>
      <c r="I110" s="116"/>
      <c r="J110" s="117">
        <f>J178</f>
        <v>0</v>
      </c>
      <c r="L110" s="114"/>
    </row>
    <row r="111" spans="1:47" s="10" customFormat="1" ht="19.899999999999999" customHeight="1">
      <c r="B111" s="114"/>
      <c r="D111" s="115" t="s">
        <v>104</v>
      </c>
      <c r="E111" s="116"/>
      <c r="F111" s="116"/>
      <c r="G111" s="116"/>
      <c r="H111" s="116"/>
      <c r="I111" s="116"/>
      <c r="J111" s="117">
        <f>J186</f>
        <v>0</v>
      </c>
      <c r="L111" s="114"/>
    </row>
    <row r="112" spans="1:47" s="10" customFormat="1" ht="19.899999999999999" customHeight="1">
      <c r="B112" s="114"/>
      <c r="D112" s="115" t="s">
        <v>105</v>
      </c>
      <c r="E112" s="116"/>
      <c r="F112" s="116"/>
      <c r="G112" s="116"/>
      <c r="H112" s="116"/>
      <c r="I112" s="116"/>
      <c r="J112" s="117">
        <f>J189</f>
        <v>0</v>
      </c>
      <c r="L112" s="114"/>
    </row>
    <row r="113" spans="1:31" s="9" customFormat="1" ht="24.95" customHeight="1">
      <c r="B113" s="110"/>
      <c r="D113" s="111" t="s">
        <v>106</v>
      </c>
      <c r="E113" s="112"/>
      <c r="F113" s="112"/>
      <c r="G113" s="112"/>
      <c r="H113" s="112"/>
      <c r="I113" s="112"/>
      <c r="J113" s="113">
        <f>J194</f>
        <v>0</v>
      </c>
      <c r="L113" s="110"/>
    </row>
    <row r="114" spans="1:31" s="2" customFormat="1" ht="21.7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0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6.95" customHeight="1">
      <c r="A115" s="29"/>
      <c r="B115" s="45"/>
      <c r="C115" s="46"/>
      <c r="D115" s="46"/>
      <c r="E115" s="46"/>
      <c r="F115" s="46"/>
      <c r="G115" s="46"/>
      <c r="H115" s="46"/>
      <c r="I115" s="46"/>
      <c r="J115" s="46"/>
      <c r="K115" s="46"/>
      <c r="L115" s="40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9" spans="1:31" s="2" customFormat="1" ht="6.95" customHeight="1">
      <c r="A119" s="29"/>
      <c r="B119" s="47"/>
      <c r="C119" s="48"/>
      <c r="D119" s="48"/>
      <c r="E119" s="48"/>
      <c r="F119" s="48"/>
      <c r="G119" s="48"/>
      <c r="H119" s="48"/>
      <c r="I119" s="48"/>
      <c r="J119" s="48"/>
      <c r="K119" s="48"/>
      <c r="L119" s="40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24.95" customHeight="1">
      <c r="A120" s="29"/>
      <c r="B120" s="30"/>
      <c r="C120" s="18" t="s">
        <v>107</v>
      </c>
      <c r="D120" s="29"/>
      <c r="E120" s="29"/>
      <c r="F120" s="29"/>
      <c r="G120" s="29"/>
      <c r="H120" s="29"/>
      <c r="I120" s="29"/>
      <c r="J120" s="29"/>
      <c r="K120" s="29"/>
      <c r="L120" s="40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0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15</v>
      </c>
      <c r="D122" s="29"/>
      <c r="E122" s="29"/>
      <c r="F122" s="29"/>
      <c r="G122" s="29"/>
      <c r="H122" s="29"/>
      <c r="I122" s="29"/>
      <c r="J122" s="29"/>
      <c r="K122" s="29"/>
      <c r="L122" s="40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4.45" customHeight="1">
      <c r="A123" s="29"/>
      <c r="B123" s="30"/>
      <c r="C123" s="29"/>
      <c r="D123" s="29"/>
      <c r="E123" s="214" t="str">
        <f>E7</f>
        <v>Urnová stena na cintoríne v obci Kysucký Lieskovec</v>
      </c>
      <c r="F123" s="215"/>
      <c r="G123" s="215"/>
      <c r="H123" s="215"/>
      <c r="I123" s="29"/>
      <c r="J123" s="29"/>
      <c r="K123" s="29"/>
      <c r="L123" s="40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86</v>
      </c>
      <c r="D124" s="29"/>
      <c r="E124" s="29"/>
      <c r="F124" s="29"/>
      <c r="G124" s="29"/>
      <c r="H124" s="29"/>
      <c r="I124" s="29"/>
      <c r="J124" s="29"/>
      <c r="K124" s="29"/>
      <c r="L124" s="40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5.6" customHeight="1">
      <c r="A125" s="29"/>
      <c r="B125" s="30"/>
      <c r="C125" s="29"/>
      <c r="D125" s="29"/>
      <c r="E125" s="200" t="str">
        <f>E9</f>
        <v>SO 01 - Urnová stena</v>
      </c>
      <c r="F125" s="213"/>
      <c r="G125" s="213"/>
      <c r="H125" s="213"/>
      <c r="I125" s="29"/>
      <c r="J125" s="29"/>
      <c r="K125" s="29"/>
      <c r="L125" s="40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0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>
      <c r="A127" s="29"/>
      <c r="B127" s="30"/>
      <c r="C127" s="24" t="s">
        <v>19</v>
      </c>
      <c r="D127" s="29"/>
      <c r="E127" s="29"/>
      <c r="F127" s="22" t="str">
        <f>F12</f>
        <v>Kysucký Lieskovec</v>
      </c>
      <c r="G127" s="29"/>
      <c r="H127" s="29"/>
      <c r="I127" s="24" t="s">
        <v>21</v>
      </c>
      <c r="J127" s="53" t="str">
        <f>IF(J12="","",J12)</f>
        <v>8. 6. 2022</v>
      </c>
      <c r="K127" s="29"/>
      <c r="L127" s="40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0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6" customHeight="1">
      <c r="A129" s="29"/>
      <c r="B129" s="30"/>
      <c r="C129" s="24" t="s">
        <v>23</v>
      </c>
      <c r="D129" s="29"/>
      <c r="E129" s="29"/>
      <c r="F129" s="22" t="str">
        <f>E15</f>
        <v>obec Kysucký Lieskovec</v>
      </c>
      <c r="G129" s="29"/>
      <c r="H129" s="29"/>
      <c r="I129" s="24" t="s">
        <v>29</v>
      </c>
      <c r="J129" s="27" t="str">
        <f>E21</f>
        <v xml:space="preserve"> </v>
      </c>
      <c r="K129" s="29"/>
      <c r="L129" s="40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5.6" customHeight="1">
      <c r="A130" s="29"/>
      <c r="B130" s="30"/>
      <c r="C130" s="24" t="s">
        <v>27</v>
      </c>
      <c r="D130" s="29"/>
      <c r="E130" s="29"/>
      <c r="F130" s="22" t="str">
        <f>IF(E18="","",E18)</f>
        <v>Vyplň údaj</v>
      </c>
      <c r="G130" s="29"/>
      <c r="H130" s="29"/>
      <c r="I130" s="24" t="s">
        <v>32</v>
      </c>
      <c r="J130" s="27" t="str">
        <f>E24</f>
        <v>Miroslav Holeš</v>
      </c>
      <c r="K130" s="29"/>
      <c r="L130" s="40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0.3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0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11" customFormat="1" ht="29.25" customHeight="1">
      <c r="A132" s="118"/>
      <c r="B132" s="119"/>
      <c r="C132" s="120" t="s">
        <v>108</v>
      </c>
      <c r="D132" s="121" t="s">
        <v>60</v>
      </c>
      <c r="E132" s="121" t="s">
        <v>56</v>
      </c>
      <c r="F132" s="121" t="s">
        <v>57</v>
      </c>
      <c r="G132" s="121" t="s">
        <v>109</v>
      </c>
      <c r="H132" s="121" t="s">
        <v>110</v>
      </c>
      <c r="I132" s="121" t="s">
        <v>111</v>
      </c>
      <c r="J132" s="122" t="s">
        <v>90</v>
      </c>
      <c r="K132" s="123" t="s">
        <v>112</v>
      </c>
      <c r="L132" s="124"/>
      <c r="M132" s="60" t="s">
        <v>1</v>
      </c>
      <c r="N132" s="61" t="s">
        <v>39</v>
      </c>
      <c r="O132" s="61" t="s">
        <v>113</v>
      </c>
      <c r="P132" s="61" t="s">
        <v>114</v>
      </c>
      <c r="Q132" s="61" t="s">
        <v>115</v>
      </c>
      <c r="R132" s="61" t="s">
        <v>116</v>
      </c>
      <c r="S132" s="61" t="s">
        <v>117</v>
      </c>
      <c r="T132" s="62" t="s">
        <v>118</v>
      </c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</row>
    <row r="133" spans="1:65" s="2" customFormat="1" ht="22.9" customHeight="1">
      <c r="A133" s="29"/>
      <c r="B133" s="30"/>
      <c r="C133" s="67" t="s">
        <v>91</v>
      </c>
      <c r="D133" s="29"/>
      <c r="E133" s="29"/>
      <c r="F133" s="29"/>
      <c r="G133" s="29"/>
      <c r="H133" s="29"/>
      <c r="I133" s="29"/>
      <c r="J133" s="125">
        <f>BK133</f>
        <v>0</v>
      </c>
      <c r="K133" s="29"/>
      <c r="L133" s="30"/>
      <c r="M133" s="63"/>
      <c r="N133" s="54"/>
      <c r="O133" s="64"/>
      <c r="P133" s="126">
        <f>P134+P177+P194</f>
        <v>0</v>
      </c>
      <c r="Q133" s="64"/>
      <c r="R133" s="126">
        <f>R134+R177+R194</f>
        <v>27.213116240000002</v>
      </c>
      <c r="S133" s="64"/>
      <c r="T133" s="127">
        <f>T134+T177+T194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4" t="s">
        <v>74</v>
      </c>
      <c r="AU133" s="14" t="s">
        <v>92</v>
      </c>
      <c r="BK133" s="128">
        <f>BK134+BK177+BK194</f>
        <v>0</v>
      </c>
    </row>
    <row r="134" spans="1:65" s="12" customFormat="1" ht="25.9" customHeight="1">
      <c r="B134" s="129"/>
      <c r="D134" s="130" t="s">
        <v>74</v>
      </c>
      <c r="E134" s="131" t="s">
        <v>119</v>
      </c>
      <c r="F134" s="131" t="s">
        <v>120</v>
      </c>
      <c r="I134" s="132"/>
      <c r="J134" s="133">
        <f>BK134</f>
        <v>0</v>
      </c>
      <c r="L134" s="129"/>
      <c r="M134" s="134"/>
      <c r="N134" s="135"/>
      <c r="O134" s="135"/>
      <c r="P134" s="136">
        <f>P135+P144+P147+P152+P159+P163+P171+P175</f>
        <v>0</v>
      </c>
      <c r="Q134" s="135"/>
      <c r="R134" s="136">
        <f>R135+R144+R147+R152+R159+R163+R171+R175</f>
        <v>26.65611891</v>
      </c>
      <c r="S134" s="135"/>
      <c r="T134" s="137">
        <f>T135+T144+T147+T152+T159+T163+T171+T175</f>
        <v>0</v>
      </c>
      <c r="AR134" s="130" t="s">
        <v>83</v>
      </c>
      <c r="AT134" s="138" t="s">
        <v>74</v>
      </c>
      <c r="AU134" s="138" t="s">
        <v>75</v>
      </c>
      <c r="AY134" s="130" t="s">
        <v>121</v>
      </c>
      <c r="BK134" s="139">
        <f>BK135+BK144+BK147+BK152+BK159+BK163+BK171+BK175</f>
        <v>0</v>
      </c>
    </row>
    <row r="135" spans="1:65" s="12" customFormat="1" ht="22.9" customHeight="1">
      <c r="B135" s="129"/>
      <c r="D135" s="130" t="s">
        <v>74</v>
      </c>
      <c r="E135" s="140" t="s">
        <v>83</v>
      </c>
      <c r="F135" s="140" t="s">
        <v>122</v>
      </c>
      <c r="I135" s="132"/>
      <c r="J135" s="141">
        <f>BK135</f>
        <v>0</v>
      </c>
      <c r="L135" s="129"/>
      <c r="M135" s="134"/>
      <c r="N135" s="135"/>
      <c r="O135" s="135"/>
      <c r="P135" s="136">
        <f>SUM(P136:P143)</f>
        <v>0</v>
      </c>
      <c r="Q135" s="135"/>
      <c r="R135" s="136">
        <f>SUM(R136:R143)</f>
        <v>0</v>
      </c>
      <c r="S135" s="135"/>
      <c r="T135" s="137">
        <f>SUM(T136:T143)</f>
        <v>0</v>
      </c>
      <c r="AR135" s="130" t="s">
        <v>83</v>
      </c>
      <c r="AT135" s="138" t="s">
        <v>74</v>
      </c>
      <c r="AU135" s="138" t="s">
        <v>83</v>
      </c>
      <c r="AY135" s="130" t="s">
        <v>121</v>
      </c>
      <c r="BK135" s="139">
        <f>SUM(BK136:BK143)</f>
        <v>0</v>
      </c>
    </row>
    <row r="136" spans="1:65" s="2" customFormat="1" ht="22.15" customHeight="1">
      <c r="A136" s="29"/>
      <c r="B136" s="142"/>
      <c r="C136" s="143" t="s">
        <v>83</v>
      </c>
      <c r="D136" s="143" t="s">
        <v>123</v>
      </c>
      <c r="E136" s="144" t="s">
        <v>124</v>
      </c>
      <c r="F136" s="145" t="s">
        <v>125</v>
      </c>
      <c r="G136" s="146" t="s">
        <v>126</v>
      </c>
      <c r="H136" s="147">
        <v>1.2689999999999999</v>
      </c>
      <c r="I136" s="148"/>
      <c r="J136" s="149">
        <f t="shared" ref="J136:J143" si="0">ROUND(I136*H136,2)</f>
        <v>0</v>
      </c>
      <c r="K136" s="150"/>
      <c r="L136" s="30"/>
      <c r="M136" s="151" t="s">
        <v>1</v>
      </c>
      <c r="N136" s="152" t="s">
        <v>41</v>
      </c>
      <c r="O136" s="56"/>
      <c r="P136" s="153">
        <f t="shared" ref="P136:P143" si="1">O136*H136</f>
        <v>0</v>
      </c>
      <c r="Q136" s="153">
        <v>0</v>
      </c>
      <c r="R136" s="153">
        <f t="shared" ref="R136:R143" si="2">Q136*H136</f>
        <v>0</v>
      </c>
      <c r="S136" s="153">
        <v>0</v>
      </c>
      <c r="T136" s="154">
        <f t="shared" ref="T136:T143" si="3"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5" t="s">
        <v>127</v>
      </c>
      <c r="AT136" s="155" t="s">
        <v>123</v>
      </c>
      <c r="AU136" s="155" t="s">
        <v>128</v>
      </c>
      <c r="AY136" s="14" t="s">
        <v>121</v>
      </c>
      <c r="BE136" s="156">
        <f t="shared" ref="BE136:BE143" si="4">IF(N136="základná",J136,0)</f>
        <v>0</v>
      </c>
      <c r="BF136" s="156">
        <f t="shared" ref="BF136:BF143" si="5">IF(N136="znížená",J136,0)</f>
        <v>0</v>
      </c>
      <c r="BG136" s="156">
        <f t="shared" ref="BG136:BG143" si="6">IF(N136="zákl. prenesená",J136,0)</f>
        <v>0</v>
      </c>
      <c r="BH136" s="156">
        <f t="shared" ref="BH136:BH143" si="7">IF(N136="zníž. prenesená",J136,0)</f>
        <v>0</v>
      </c>
      <c r="BI136" s="156">
        <f t="shared" ref="BI136:BI143" si="8">IF(N136="nulová",J136,0)</f>
        <v>0</v>
      </c>
      <c r="BJ136" s="14" t="s">
        <v>128</v>
      </c>
      <c r="BK136" s="156">
        <f t="shared" ref="BK136:BK143" si="9">ROUND(I136*H136,2)</f>
        <v>0</v>
      </c>
      <c r="BL136" s="14" t="s">
        <v>127</v>
      </c>
      <c r="BM136" s="155" t="s">
        <v>129</v>
      </c>
    </row>
    <row r="137" spans="1:65" s="2" customFormat="1" ht="22.15" customHeight="1">
      <c r="A137" s="29"/>
      <c r="B137" s="142"/>
      <c r="C137" s="143" t="s">
        <v>128</v>
      </c>
      <c r="D137" s="143" t="s">
        <v>123</v>
      </c>
      <c r="E137" s="144" t="s">
        <v>130</v>
      </c>
      <c r="F137" s="145" t="s">
        <v>131</v>
      </c>
      <c r="G137" s="146" t="s">
        <v>126</v>
      </c>
      <c r="H137" s="147">
        <v>1.2689999999999999</v>
      </c>
      <c r="I137" s="148"/>
      <c r="J137" s="149">
        <f t="shared" si="0"/>
        <v>0</v>
      </c>
      <c r="K137" s="150"/>
      <c r="L137" s="30"/>
      <c r="M137" s="151" t="s">
        <v>1</v>
      </c>
      <c r="N137" s="152" t="s">
        <v>41</v>
      </c>
      <c r="O137" s="56"/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5" t="s">
        <v>127</v>
      </c>
      <c r="AT137" s="155" t="s">
        <v>123</v>
      </c>
      <c r="AU137" s="155" t="s">
        <v>128</v>
      </c>
      <c r="AY137" s="14" t="s">
        <v>121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128</v>
      </c>
      <c r="BK137" s="156">
        <f t="shared" si="9"/>
        <v>0</v>
      </c>
      <c r="BL137" s="14" t="s">
        <v>127</v>
      </c>
      <c r="BM137" s="155" t="s">
        <v>132</v>
      </c>
    </row>
    <row r="138" spans="1:65" s="2" customFormat="1" ht="19.899999999999999" customHeight="1">
      <c r="A138" s="29"/>
      <c r="B138" s="142"/>
      <c r="C138" s="143" t="s">
        <v>133</v>
      </c>
      <c r="D138" s="143" t="s">
        <v>123</v>
      </c>
      <c r="E138" s="144" t="s">
        <v>134</v>
      </c>
      <c r="F138" s="145" t="s">
        <v>135</v>
      </c>
      <c r="G138" s="146" t="s">
        <v>126</v>
      </c>
      <c r="H138" s="147">
        <v>4.2300000000000004</v>
      </c>
      <c r="I138" s="148"/>
      <c r="J138" s="149">
        <f t="shared" si="0"/>
        <v>0</v>
      </c>
      <c r="K138" s="150"/>
      <c r="L138" s="30"/>
      <c r="M138" s="151" t="s">
        <v>1</v>
      </c>
      <c r="N138" s="152" t="s">
        <v>41</v>
      </c>
      <c r="O138" s="56"/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5" t="s">
        <v>127</v>
      </c>
      <c r="AT138" s="155" t="s">
        <v>123</v>
      </c>
      <c r="AU138" s="155" t="s">
        <v>128</v>
      </c>
      <c r="AY138" s="14" t="s">
        <v>121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128</v>
      </c>
      <c r="BK138" s="156">
        <f t="shared" si="9"/>
        <v>0</v>
      </c>
      <c r="BL138" s="14" t="s">
        <v>127</v>
      </c>
      <c r="BM138" s="155" t="s">
        <v>136</v>
      </c>
    </row>
    <row r="139" spans="1:65" s="2" customFormat="1" ht="30" customHeight="1">
      <c r="A139" s="29"/>
      <c r="B139" s="142"/>
      <c r="C139" s="143" t="s">
        <v>127</v>
      </c>
      <c r="D139" s="143" t="s">
        <v>123</v>
      </c>
      <c r="E139" s="144" t="s">
        <v>137</v>
      </c>
      <c r="F139" s="145" t="s">
        <v>138</v>
      </c>
      <c r="G139" s="146" t="s">
        <v>126</v>
      </c>
      <c r="H139" s="147">
        <v>4.2300000000000004</v>
      </c>
      <c r="I139" s="148"/>
      <c r="J139" s="149">
        <f t="shared" si="0"/>
        <v>0</v>
      </c>
      <c r="K139" s="150"/>
      <c r="L139" s="30"/>
      <c r="M139" s="151" t="s">
        <v>1</v>
      </c>
      <c r="N139" s="152" t="s">
        <v>41</v>
      </c>
      <c r="O139" s="56"/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5" t="s">
        <v>127</v>
      </c>
      <c r="AT139" s="155" t="s">
        <v>123</v>
      </c>
      <c r="AU139" s="155" t="s">
        <v>128</v>
      </c>
      <c r="AY139" s="14" t="s">
        <v>121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128</v>
      </c>
      <c r="BK139" s="156">
        <f t="shared" si="9"/>
        <v>0</v>
      </c>
      <c r="BL139" s="14" t="s">
        <v>127</v>
      </c>
      <c r="BM139" s="155" t="s">
        <v>139</v>
      </c>
    </row>
    <row r="140" spans="1:65" s="2" customFormat="1" ht="30" customHeight="1">
      <c r="A140" s="29"/>
      <c r="B140" s="142"/>
      <c r="C140" s="143" t="s">
        <v>140</v>
      </c>
      <c r="D140" s="143" t="s">
        <v>123</v>
      </c>
      <c r="E140" s="144" t="s">
        <v>141</v>
      </c>
      <c r="F140" s="145" t="s">
        <v>142</v>
      </c>
      <c r="G140" s="146" t="s">
        <v>126</v>
      </c>
      <c r="H140" s="147">
        <v>5.4989999999999997</v>
      </c>
      <c r="I140" s="148"/>
      <c r="J140" s="149">
        <f t="shared" si="0"/>
        <v>0</v>
      </c>
      <c r="K140" s="150"/>
      <c r="L140" s="30"/>
      <c r="M140" s="151" t="s">
        <v>1</v>
      </c>
      <c r="N140" s="152" t="s">
        <v>41</v>
      </c>
      <c r="O140" s="56"/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5" t="s">
        <v>127</v>
      </c>
      <c r="AT140" s="155" t="s">
        <v>123</v>
      </c>
      <c r="AU140" s="155" t="s">
        <v>128</v>
      </c>
      <c r="AY140" s="14" t="s">
        <v>121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128</v>
      </c>
      <c r="BK140" s="156">
        <f t="shared" si="9"/>
        <v>0</v>
      </c>
      <c r="BL140" s="14" t="s">
        <v>127</v>
      </c>
      <c r="BM140" s="155" t="s">
        <v>143</v>
      </c>
    </row>
    <row r="141" spans="1:65" s="2" customFormat="1" ht="14.45" customHeight="1">
      <c r="A141" s="29"/>
      <c r="B141" s="142"/>
      <c r="C141" s="143" t="s">
        <v>144</v>
      </c>
      <c r="D141" s="143" t="s">
        <v>123</v>
      </c>
      <c r="E141" s="144" t="s">
        <v>145</v>
      </c>
      <c r="F141" s="145" t="s">
        <v>146</v>
      </c>
      <c r="G141" s="146" t="s">
        <v>126</v>
      </c>
      <c r="H141" s="147">
        <v>5.4989999999999997</v>
      </c>
      <c r="I141" s="148"/>
      <c r="J141" s="149">
        <f t="shared" si="0"/>
        <v>0</v>
      </c>
      <c r="K141" s="150"/>
      <c r="L141" s="30"/>
      <c r="M141" s="151" t="s">
        <v>1</v>
      </c>
      <c r="N141" s="152" t="s">
        <v>41</v>
      </c>
      <c r="O141" s="56"/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5" t="s">
        <v>127</v>
      </c>
      <c r="AT141" s="155" t="s">
        <v>123</v>
      </c>
      <c r="AU141" s="155" t="s">
        <v>128</v>
      </c>
      <c r="AY141" s="14" t="s">
        <v>121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128</v>
      </c>
      <c r="BK141" s="156">
        <f t="shared" si="9"/>
        <v>0</v>
      </c>
      <c r="BL141" s="14" t="s">
        <v>127</v>
      </c>
      <c r="BM141" s="155" t="s">
        <v>147</v>
      </c>
    </row>
    <row r="142" spans="1:65" s="2" customFormat="1" ht="22.15" customHeight="1">
      <c r="A142" s="29"/>
      <c r="B142" s="142"/>
      <c r="C142" s="143" t="s">
        <v>148</v>
      </c>
      <c r="D142" s="143" t="s">
        <v>123</v>
      </c>
      <c r="E142" s="144" t="s">
        <v>149</v>
      </c>
      <c r="F142" s="145" t="s">
        <v>150</v>
      </c>
      <c r="G142" s="146" t="s">
        <v>151</v>
      </c>
      <c r="H142" s="147">
        <v>9.8819999999999997</v>
      </c>
      <c r="I142" s="148"/>
      <c r="J142" s="149">
        <f t="shared" si="0"/>
        <v>0</v>
      </c>
      <c r="K142" s="150"/>
      <c r="L142" s="30"/>
      <c r="M142" s="151" t="s">
        <v>1</v>
      </c>
      <c r="N142" s="152" t="s">
        <v>41</v>
      </c>
      <c r="O142" s="56"/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5" t="s">
        <v>127</v>
      </c>
      <c r="AT142" s="155" t="s">
        <v>123</v>
      </c>
      <c r="AU142" s="155" t="s">
        <v>128</v>
      </c>
      <c r="AY142" s="14" t="s">
        <v>121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128</v>
      </c>
      <c r="BK142" s="156">
        <f t="shared" si="9"/>
        <v>0</v>
      </c>
      <c r="BL142" s="14" t="s">
        <v>127</v>
      </c>
      <c r="BM142" s="155" t="s">
        <v>152</v>
      </c>
    </row>
    <row r="143" spans="1:65" s="2" customFormat="1" ht="34.9" customHeight="1">
      <c r="A143" s="29"/>
      <c r="B143" s="142"/>
      <c r="C143" s="143" t="s">
        <v>153</v>
      </c>
      <c r="D143" s="143" t="s">
        <v>123</v>
      </c>
      <c r="E143" s="144" t="s">
        <v>154</v>
      </c>
      <c r="F143" s="145" t="s">
        <v>155</v>
      </c>
      <c r="G143" s="146" t="s">
        <v>156</v>
      </c>
      <c r="H143" s="147">
        <v>4</v>
      </c>
      <c r="I143" s="148"/>
      <c r="J143" s="149">
        <f t="shared" si="0"/>
        <v>0</v>
      </c>
      <c r="K143" s="150"/>
      <c r="L143" s="30"/>
      <c r="M143" s="151" t="s">
        <v>1</v>
      </c>
      <c r="N143" s="152" t="s">
        <v>41</v>
      </c>
      <c r="O143" s="56"/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5" t="s">
        <v>127</v>
      </c>
      <c r="AT143" s="155" t="s">
        <v>123</v>
      </c>
      <c r="AU143" s="155" t="s">
        <v>128</v>
      </c>
      <c r="AY143" s="14" t="s">
        <v>121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4" t="s">
        <v>128</v>
      </c>
      <c r="BK143" s="156">
        <f t="shared" si="9"/>
        <v>0</v>
      </c>
      <c r="BL143" s="14" t="s">
        <v>127</v>
      </c>
      <c r="BM143" s="155" t="s">
        <v>157</v>
      </c>
    </row>
    <row r="144" spans="1:65" s="12" customFormat="1" ht="22.9" customHeight="1">
      <c r="B144" s="129"/>
      <c r="D144" s="130" t="s">
        <v>74</v>
      </c>
      <c r="E144" s="140" t="s">
        <v>128</v>
      </c>
      <c r="F144" s="140" t="s">
        <v>158</v>
      </c>
      <c r="I144" s="132"/>
      <c r="J144" s="141">
        <f>BK144</f>
        <v>0</v>
      </c>
      <c r="L144" s="129"/>
      <c r="M144" s="134"/>
      <c r="N144" s="135"/>
      <c r="O144" s="135"/>
      <c r="P144" s="136">
        <f>SUM(P145:P146)</f>
        <v>0</v>
      </c>
      <c r="Q144" s="135"/>
      <c r="R144" s="136">
        <f>SUM(R145:R146)</f>
        <v>9.2284344899999997</v>
      </c>
      <c r="S144" s="135"/>
      <c r="T144" s="137">
        <f>SUM(T145:T146)</f>
        <v>0</v>
      </c>
      <c r="AR144" s="130" t="s">
        <v>83</v>
      </c>
      <c r="AT144" s="138" t="s">
        <v>74</v>
      </c>
      <c r="AU144" s="138" t="s">
        <v>83</v>
      </c>
      <c r="AY144" s="130" t="s">
        <v>121</v>
      </c>
      <c r="BK144" s="139">
        <f>SUM(BK145:BK146)</f>
        <v>0</v>
      </c>
    </row>
    <row r="145" spans="1:65" s="2" customFormat="1" ht="22.15" customHeight="1">
      <c r="A145" s="29"/>
      <c r="B145" s="142"/>
      <c r="C145" s="143" t="s">
        <v>159</v>
      </c>
      <c r="D145" s="143" t="s">
        <v>123</v>
      </c>
      <c r="E145" s="144" t="s">
        <v>160</v>
      </c>
      <c r="F145" s="145" t="s">
        <v>161</v>
      </c>
      <c r="G145" s="146" t="s">
        <v>126</v>
      </c>
      <c r="H145" s="147">
        <v>0.42299999999999999</v>
      </c>
      <c r="I145" s="148"/>
      <c r="J145" s="149">
        <f>ROUND(I145*H145,2)</f>
        <v>0</v>
      </c>
      <c r="K145" s="150"/>
      <c r="L145" s="30"/>
      <c r="M145" s="151" t="s">
        <v>1</v>
      </c>
      <c r="N145" s="152" t="s">
        <v>41</v>
      </c>
      <c r="O145" s="56"/>
      <c r="P145" s="153">
        <f>O145*H145</f>
        <v>0</v>
      </c>
      <c r="Q145" s="153">
        <v>2.0699999999999998</v>
      </c>
      <c r="R145" s="153">
        <f>Q145*H145</f>
        <v>0.87560999999999989</v>
      </c>
      <c r="S145" s="153">
        <v>0</v>
      </c>
      <c r="T145" s="154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5" t="s">
        <v>127</v>
      </c>
      <c r="AT145" s="155" t="s">
        <v>123</v>
      </c>
      <c r="AU145" s="155" t="s">
        <v>128</v>
      </c>
      <c r="AY145" s="14" t="s">
        <v>121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128</v>
      </c>
      <c r="BK145" s="156">
        <f>ROUND(I145*H145,2)</f>
        <v>0</v>
      </c>
      <c r="BL145" s="14" t="s">
        <v>127</v>
      </c>
      <c r="BM145" s="155" t="s">
        <v>162</v>
      </c>
    </row>
    <row r="146" spans="1:65" s="2" customFormat="1" ht="14.45" customHeight="1">
      <c r="A146" s="29"/>
      <c r="B146" s="142"/>
      <c r="C146" s="143" t="s">
        <v>163</v>
      </c>
      <c r="D146" s="143" t="s">
        <v>123</v>
      </c>
      <c r="E146" s="144" t="s">
        <v>164</v>
      </c>
      <c r="F146" s="145" t="s">
        <v>165</v>
      </c>
      <c r="G146" s="146" t="s">
        <v>126</v>
      </c>
      <c r="H146" s="147">
        <v>3.8069999999999999</v>
      </c>
      <c r="I146" s="148"/>
      <c r="J146" s="149">
        <f>ROUND(I146*H146,2)</f>
        <v>0</v>
      </c>
      <c r="K146" s="150"/>
      <c r="L146" s="30"/>
      <c r="M146" s="151" t="s">
        <v>1</v>
      </c>
      <c r="N146" s="152" t="s">
        <v>41</v>
      </c>
      <c r="O146" s="56"/>
      <c r="P146" s="153">
        <f>O146*H146</f>
        <v>0</v>
      </c>
      <c r="Q146" s="153">
        <v>2.19407</v>
      </c>
      <c r="R146" s="153">
        <f>Q146*H146</f>
        <v>8.3528244899999997</v>
      </c>
      <c r="S146" s="153">
        <v>0</v>
      </c>
      <c r="T146" s="154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5" t="s">
        <v>127</v>
      </c>
      <c r="AT146" s="155" t="s">
        <v>123</v>
      </c>
      <c r="AU146" s="155" t="s">
        <v>128</v>
      </c>
      <c r="AY146" s="14" t="s">
        <v>121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4" t="s">
        <v>128</v>
      </c>
      <c r="BK146" s="156">
        <f>ROUND(I146*H146,2)</f>
        <v>0</v>
      </c>
      <c r="BL146" s="14" t="s">
        <v>127</v>
      </c>
      <c r="BM146" s="155" t="s">
        <v>166</v>
      </c>
    </row>
    <row r="147" spans="1:65" s="12" customFormat="1" ht="22.9" customHeight="1">
      <c r="B147" s="129"/>
      <c r="D147" s="130" t="s">
        <v>74</v>
      </c>
      <c r="E147" s="140" t="s">
        <v>133</v>
      </c>
      <c r="F147" s="140" t="s">
        <v>167</v>
      </c>
      <c r="I147" s="132"/>
      <c r="J147" s="141">
        <f>BK147</f>
        <v>0</v>
      </c>
      <c r="L147" s="129"/>
      <c r="M147" s="134"/>
      <c r="N147" s="135"/>
      <c r="O147" s="135"/>
      <c r="P147" s="136">
        <f>SUM(P148:P151)</f>
        <v>0</v>
      </c>
      <c r="Q147" s="135"/>
      <c r="R147" s="136">
        <f>SUM(R148:R151)</f>
        <v>10.153016729999999</v>
      </c>
      <c r="S147" s="135"/>
      <c r="T147" s="137">
        <f>SUM(T148:T151)</f>
        <v>0</v>
      </c>
      <c r="AR147" s="130" t="s">
        <v>83</v>
      </c>
      <c r="AT147" s="138" t="s">
        <v>74</v>
      </c>
      <c r="AU147" s="138" t="s">
        <v>83</v>
      </c>
      <c r="AY147" s="130" t="s">
        <v>121</v>
      </c>
      <c r="BK147" s="139">
        <f>SUM(BK148:BK151)</f>
        <v>0</v>
      </c>
    </row>
    <row r="148" spans="1:65" s="2" customFormat="1" ht="30" customHeight="1">
      <c r="A148" s="29"/>
      <c r="B148" s="142"/>
      <c r="C148" s="143" t="s">
        <v>168</v>
      </c>
      <c r="D148" s="143" t="s">
        <v>123</v>
      </c>
      <c r="E148" s="144" t="s">
        <v>169</v>
      </c>
      <c r="F148" s="145" t="s">
        <v>170</v>
      </c>
      <c r="G148" s="146" t="s">
        <v>126</v>
      </c>
      <c r="H148" s="147">
        <v>1.5189999999999999</v>
      </c>
      <c r="I148" s="148"/>
      <c r="J148" s="149">
        <f>ROUND(I148*H148,2)</f>
        <v>0</v>
      </c>
      <c r="K148" s="150"/>
      <c r="L148" s="30"/>
      <c r="M148" s="151" t="s">
        <v>1</v>
      </c>
      <c r="N148" s="152" t="s">
        <v>41</v>
      </c>
      <c r="O148" s="56"/>
      <c r="P148" s="153">
        <f>O148*H148</f>
        <v>0</v>
      </c>
      <c r="Q148" s="153">
        <v>2.1529199999999999</v>
      </c>
      <c r="R148" s="153">
        <f>Q148*H148</f>
        <v>3.2702854799999996</v>
      </c>
      <c r="S148" s="153">
        <v>0</v>
      </c>
      <c r="T148" s="154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5" t="s">
        <v>127</v>
      </c>
      <c r="AT148" s="155" t="s">
        <v>123</v>
      </c>
      <c r="AU148" s="155" t="s">
        <v>128</v>
      </c>
      <c r="AY148" s="14" t="s">
        <v>121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4" t="s">
        <v>128</v>
      </c>
      <c r="BK148" s="156">
        <f>ROUND(I148*H148,2)</f>
        <v>0</v>
      </c>
      <c r="BL148" s="14" t="s">
        <v>127</v>
      </c>
      <c r="BM148" s="155" t="s">
        <v>171</v>
      </c>
    </row>
    <row r="149" spans="1:65" s="2" customFormat="1" ht="30" customHeight="1">
      <c r="A149" s="29"/>
      <c r="B149" s="142"/>
      <c r="C149" s="143" t="s">
        <v>172</v>
      </c>
      <c r="D149" s="143" t="s">
        <v>123</v>
      </c>
      <c r="E149" s="144" t="s">
        <v>173</v>
      </c>
      <c r="F149" s="145" t="s">
        <v>174</v>
      </c>
      <c r="G149" s="146" t="s">
        <v>126</v>
      </c>
      <c r="H149" s="147">
        <v>1.125</v>
      </c>
      <c r="I149" s="148"/>
      <c r="J149" s="149">
        <f>ROUND(I149*H149,2)</f>
        <v>0</v>
      </c>
      <c r="K149" s="150"/>
      <c r="L149" s="30"/>
      <c r="M149" s="151" t="s">
        <v>1</v>
      </c>
      <c r="N149" s="152" t="s">
        <v>41</v>
      </c>
      <c r="O149" s="56"/>
      <c r="P149" s="153">
        <f>O149*H149</f>
        <v>0</v>
      </c>
      <c r="Q149" s="153">
        <v>2.1286399999999999</v>
      </c>
      <c r="R149" s="153">
        <f>Q149*H149</f>
        <v>2.39472</v>
      </c>
      <c r="S149" s="153">
        <v>0</v>
      </c>
      <c r="T149" s="154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5" t="s">
        <v>127</v>
      </c>
      <c r="AT149" s="155" t="s">
        <v>123</v>
      </c>
      <c r="AU149" s="155" t="s">
        <v>128</v>
      </c>
      <c r="AY149" s="14" t="s">
        <v>121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128</v>
      </c>
      <c r="BK149" s="156">
        <f>ROUND(I149*H149,2)</f>
        <v>0</v>
      </c>
      <c r="BL149" s="14" t="s">
        <v>127</v>
      </c>
      <c r="BM149" s="155" t="s">
        <v>175</v>
      </c>
    </row>
    <row r="150" spans="1:65" s="2" customFormat="1" ht="30" customHeight="1">
      <c r="A150" s="29"/>
      <c r="B150" s="142"/>
      <c r="C150" s="143" t="s">
        <v>176</v>
      </c>
      <c r="D150" s="143" t="s">
        <v>123</v>
      </c>
      <c r="E150" s="144" t="s">
        <v>177</v>
      </c>
      <c r="F150" s="145" t="s">
        <v>178</v>
      </c>
      <c r="G150" s="146" t="s">
        <v>126</v>
      </c>
      <c r="H150" s="147">
        <v>2.0249999999999999</v>
      </c>
      <c r="I150" s="148"/>
      <c r="J150" s="149">
        <f>ROUND(I150*H150,2)</f>
        <v>0</v>
      </c>
      <c r="K150" s="150"/>
      <c r="L150" s="30"/>
      <c r="M150" s="151" t="s">
        <v>1</v>
      </c>
      <c r="N150" s="152" t="s">
        <v>41</v>
      </c>
      <c r="O150" s="56"/>
      <c r="P150" s="153">
        <f>O150*H150</f>
        <v>0</v>
      </c>
      <c r="Q150" s="153">
        <v>2.1544500000000002</v>
      </c>
      <c r="R150" s="153">
        <f>Q150*H150</f>
        <v>4.3627612500000001</v>
      </c>
      <c r="S150" s="153">
        <v>0</v>
      </c>
      <c r="T150" s="154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5" t="s">
        <v>127</v>
      </c>
      <c r="AT150" s="155" t="s">
        <v>123</v>
      </c>
      <c r="AU150" s="155" t="s">
        <v>128</v>
      </c>
      <c r="AY150" s="14" t="s">
        <v>121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4" t="s">
        <v>128</v>
      </c>
      <c r="BK150" s="156">
        <f>ROUND(I150*H150,2)</f>
        <v>0</v>
      </c>
      <c r="BL150" s="14" t="s">
        <v>127</v>
      </c>
      <c r="BM150" s="155" t="s">
        <v>179</v>
      </c>
    </row>
    <row r="151" spans="1:65" s="2" customFormat="1" ht="30" customHeight="1">
      <c r="A151" s="29"/>
      <c r="B151" s="142"/>
      <c r="C151" s="143" t="s">
        <v>180</v>
      </c>
      <c r="D151" s="143" t="s">
        <v>123</v>
      </c>
      <c r="E151" s="144" t="s">
        <v>181</v>
      </c>
      <c r="F151" s="145" t="s">
        <v>182</v>
      </c>
      <c r="G151" s="146" t="s">
        <v>151</v>
      </c>
      <c r="H151" s="147">
        <v>0.125</v>
      </c>
      <c r="I151" s="148"/>
      <c r="J151" s="149">
        <f>ROUND(I151*H151,2)</f>
        <v>0</v>
      </c>
      <c r="K151" s="150"/>
      <c r="L151" s="30"/>
      <c r="M151" s="151" t="s">
        <v>1</v>
      </c>
      <c r="N151" s="152" t="s">
        <v>41</v>
      </c>
      <c r="O151" s="56"/>
      <c r="P151" s="153">
        <f>O151*H151</f>
        <v>0</v>
      </c>
      <c r="Q151" s="153">
        <v>1.002</v>
      </c>
      <c r="R151" s="153">
        <f>Q151*H151</f>
        <v>0.12525</v>
      </c>
      <c r="S151" s="153">
        <v>0</v>
      </c>
      <c r="T151" s="154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5" t="s">
        <v>127</v>
      </c>
      <c r="AT151" s="155" t="s">
        <v>123</v>
      </c>
      <c r="AU151" s="155" t="s">
        <v>128</v>
      </c>
      <c r="AY151" s="14" t="s">
        <v>121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4" t="s">
        <v>128</v>
      </c>
      <c r="BK151" s="156">
        <f>ROUND(I151*H151,2)</f>
        <v>0</v>
      </c>
      <c r="BL151" s="14" t="s">
        <v>127</v>
      </c>
      <c r="BM151" s="155" t="s">
        <v>183</v>
      </c>
    </row>
    <row r="152" spans="1:65" s="12" customFormat="1" ht="22.9" customHeight="1">
      <c r="B152" s="129"/>
      <c r="D152" s="130" t="s">
        <v>74</v>
      </c>
      <c r="E152" s="140" t="s">
        <v>127</v>
      </c>
      <c r="F152" s="140" t="s">
        <v>184</v>
      </c>
      <c r="I152" s="132"/>
      <c r="J152" s="141">
        <f>BK152</f>
        <v>0</v>
      </c>
      <c r="L152" s="129"/>
      <c r="M152" s="134"/>
      <c r="N152" s="135"/>
      <c r="O152" s="135"/>
      <c r="P152" s="136">
        <f>SUM(P153:P158)</f>
        <v>0</v>
      </c>
      <c r="Q152" s="135"/>
      <c r="R152" s="136">
        <f>SUM(R153:R158)</f>
        <v>3.8071013199999997</v>
      </c>
      <c r="S152" s="135"/>
      <c r="T152" s="137">
        <f>SUM(T153:T158)</f>
        <v>0</v>
      </c>
      <c r="AR152" s="130" t="s">
        <v>83</v>
      </c>
      <c r="AT152" s="138" t="s">
        <v>74</v>
      </c>
      <c r="AU152" s="138" t="s">
        <v>83</v>
      </c>
      <c r="AY152" s="130" t="s">
        <v>121</v>
      </c>
      <c r="BK152" s="139">
        <f>SUM(BK153:BK158)</f>
        <v>0</v>
      </c>
    </row>
    <row r="153" spans="1:65" s="2" customFormat="1" ht="22.15" customHeight="1">
      <c r="A153" s="29"/>
      <c r="B153" s="142"/>
      <c r="C153" s="143" t="s">
        <v>185</v>
      </c>
      <c r="D153" s="143" t="s">
        <v>123</v>
      </c>
      <c r="E153" s="144" t="s">
        <v>186</v>
      </c>
      <c r="F153" s="145" t="s">
        <v>187</v>
      </c>
      <c r="G153" s="146" t="s">
        <v>126</v>
      </c>
      <c r="H153" s="147">
        <v>1.506</v>
      </c>
      <c r="I153" s="148"/>
      <c r="J153" s="149">
        <f t="shared" ref="J153:J158" si="10">ROUND(I153*H153,2)</f>
        <v>0</v>
      </c>
      <c r="K153" s="150"/>
      <c r="L153" s="30"/>
      <c r="M153" s="151" t="s">
        <v>1</v>
      </c>
      <c r="N153" s="152" t="s">
        <v>41</v>
      </c>
      <c r="O153" s="56"/>
      <c r="P153" s="153">
        <f t="shared" ref="P153:P158" si="11">O153*H153</f>
        <v>0</v>
      </c>
      <c r="Q153" s="153">
        <v>2.4018999999999999</v>
      </c>
      <c r="R153" s="153">
        <f t="shared" ref="R153:R158" si="12">Q153*H153</f>
        <v>3.6172613999999998</v>
      </c>
      <c r="S153" s="153">
        <v>0</v>
      </c>
      <c r="T153" s="154">
        <f t="shared" ref="T153:T158" si="13"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5" t="s">
        <v>127</v>
      </c>
      <c r="AT153" s="155" t="s">
        <v>123</v>
      </c>
      <c r="AU153" s="155" t="s">
        <v>128</v>
      </c>
      <c r="AY153" s="14" t="s">
        <v>121</v>
      </c>
      <c r="BE153" s="156">
        <f t="shared" ref="BE153:BE158" si="14">IF(N153="základná",J153,0)</f>
        <v>0</v>
      </c>
      <c r="BF153" s="156">
        <f t="shared" ref="BF153:BF158" si="15">IF(N153="znížená",J153,0)</f>
        <v>0</v>
      </c>
      <c r="BG153" s="156">
        <f t="shared" ref="BG153:BG158" si="16">IF(N153="zákl. prenesená",J153,0)</f>
        <v>0</v>
      </c>
      <c r="BH153" s="156">
        <f t="shared" ref="BH153:BH158" si="17">IF(N153="zníž. prenesená",J153,0)</f>
        <v>0</v>
      </c>
      <c r="BI153" s="156">
        <f t="shared" ref="BI153:BI158" si="18">IF(N153="nulová",J153,0)</f>
        <v>0</v>
      </c>
      <c r="BJ153" s="14" t="s">
        <v>128</v>
      </c>
      <c r="BK153" s="156">
        <f t="shared" ref="BK153:BK158" si="19">ROUND(I153*H153,2)</f>
        <v>0</v>
      </c>
      <c r="BL153" s="14" t="s">
        <v>127</v>
      </c>
      <c r="BM153" s="155" t="s">
        <v>188</v>
      </c>
    </row>
    <row r="154" spans="1:65" s="2" customFormat="1" ht="14.45" customHeight="1">
      <c r="A154" s="29"/>
      <c r="B154" s="142"/>
      <c r="C154" s="143" t="s">
        <v>189</v>
      </c>
      <c r="D154" s="143" t="s">
        <v>123</v>
      </c>
      <c r="E154" s="144" t="s">
        <v>190</v>
      </c>
      <c r="F154" s="145" t="s">
        <v>191</v>
      </c>
      <c r="G154" s="146" t="s">
        <v>192</v>
      </c>
      <c r="H154" s="147">
        <v>9.0079999999999991</v>
      </c>
      <c r="I154" s="148"/>
      <c r="J154" s="149">
        <f t="shared" si="10"/>
        <v>0</v>
      </c>
      <c r="K154" s="150"/>
      <c r="L154" s="30"/>
      <c r="M154" s="151" t="s">
        <v>1</v>
      </c>
      <c r="N154" s="152" t="s">
        <v>41</v>
      </c>
      <c r="O154" s="56"/>
      <c r="P154" s="153">
        <f t="shared" si="11"/>
        <v>0</v>
      </c>
      <c r="Q154" s="153">
        <v>3.2000000000000002E-3</v>
      </c>
      <c r="R154" s="153">
        <f t="shared" si="12"/>
        <v>2.88256E-2</v>
      </c>
      <c r="S154" s="153">
        <v>0</v>
      </c>
      <c r="T154" s="154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5" t="s">
        <v>127</v>
      </c>
      <c r="AT154" s="155" t="s">
        <v>123</v>
      </c>
      <c r="AU154" s="155" t="s">
        <v>128</v>
      </c>
      <c r="AY154" s="14" t="s">
        <v>121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4" t="s">
        <v>128</v>
      </c>
      <c r="BK154" s="156">
        <f t="shared" si="19"/>
        <v>0</v>
      </c>
      <c r="BL154" s="14" t="s">
        <v>127</v>
      </c>
      <c r="BM154" s="155" t="s">
        <v>193</v>
      </c>
    </row>
    <row r="155" spans="1:65" s="2" customFormat="1" ht="14.45" customHeight="1">
      <c r="A155" s="29"/>
      <c r="B155" s="142"/>
      <c r="C155" s="143" t="s">
        <v>194</v>
      </c>
      <c r="D155" s="143" t="s">
        <v>123</v>
      </c>
      <c r="E155" s="144" t="s">
        <v>195</v>
      </c>
      <c r="F155" s="145" t="s">
        <v>196</v>
      </c>
      <c r="G155" s="146" t="s">
        <v>192</v>
      </c>
      <c r="H155" s="147">
        <v>9.0079999999999991</v>
      </c>
      <c r="I155" s="148"/>
      <c r="J155" s="149">
        <f t="shared" si="10"/>
        <v>0</v>
      </c>
      <c r="K155" s="150"/>
      <c r="L155" s="30"/>
      <c r="M155" s="151" t="s">
        <v>1</v>
      </c>
      <c r="N155" s="152" t="s">
        <v>41</v>
      </c>
      <c r="O155" s="56"/>
      <c r="P155" s="153">
        <f t="shared" si="11"/>
        <v>0</v>
      </c>
      <c r="Q155" s="153">
        <v>0</v>
      </c>
      <c r="R155" s="153">
        <f t="shared" si="12"/>
        <v>0</v>
      </c>
      <c r="S155" s="153">
        <v>0</v>
      </c>
      <c r="T155" s="154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5" t="s">
        <v>127</v>
      </c>
      <c r="AT155" s="155" t="s">
        <v>123</v>
      </c>
      <c r="AU155" s="155" t="s">
        <v>128</v>
      </c>
      <c r="AY155" s="14" t="s">
        <v>121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4" t="s">
        <v>128</v>
      </c>
      <c r="BK155" s="156">
        <f t="shared" si="19"/>
        <v>0</v>
      </c>
      <c r="BL155" s="14" t="s">
        <v>127</v>
      </c>
      <c r="BM155" s="155" t="s">
        <v>197</v>
      </c>
    </row>
    <row r="156" spans="1:65" s="2" customFormat="1" ht="22.15" customHeight="1">
      <c r="A156" s="29"/>
      <c r="B156" s="142"/>
      <c r="C156" s="143" t="s">
        <v>198</v>
      </c>
      <c r="D156" s="143" t="s">
        <v>123</v>
      </c>
      <c r="E156" s="144" t="s">
        <v>199</v>
      </c>
      <c r="F156" s="145" t="s">
        <v>200</v>
      </c>
      <c r="G156" s="146" t="s">
        <v>192</v>
      </c>
      <c r="H156" s="147">
        <v>9.0079999999999991</v>
      </c>
      <c r="I156" s="148"/>
      <c r="J156" s="149">
        <f t="shared" si="10"/>
        <v>0</v>
      </c>
      <c r="K156" s="150"/>
      <c r="L156" s="30"/>
      <c r="M156" s="151" t="s">
        <v>1</v>
      </c>
      <c r="N156" s="152" t="s">
        <v>41</v>
      </c>
      <c r="O156" s="56"/>
      <c r="P156" s="153">
        <f t="shared" si="11"/>
        <v>0</v>
      </c>
      <c r="Q156" s="153">
        <v>2.2499999999999998E-3</v>
      </c>
      <c r="R156" s="153">
        <f t="shared" si="12"/>
        <v>2.0267999999999998E-2</v>
      </c>
      <c r="S156" s="153">
        <v>0</v>
      </c>
      <c r="T156" s="154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5" t="s">
        <v>127</v>
      </c>
      <c r="AT156" s="155" t="s">
        <v>123</v>
      </c>
      <c r="AU156" s="155" t="s">
        <v>128</v>
      </c>
      <c r="AY156" s="14" t="s">
        <v>121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4" t="s">
        <v>128</v>
      </c>
      <c r="BK156" s="156">
        <f t="shared" si="19"/>
        <v>0</v>
      </c>
      <c r="BL156" s="14" t="s">
        <v>127</v>
      </c>
      <c r="BM156" s="155" t="s">
        <v>201</v>
      </c>
    </row>
    <row r="157" spans="1:65" s="2" customFormat="1" ht="22.15" customHeight="1">
      <c r="A157" s="29"/>
      <c r="B157" s="142"/>
      <c r="C157" s="143" t="s">
        <v>202</v>
      </c>
      <c r="D157" s="143" t="s">
        <v>123</v>
      </c>
      <c r="E157" s="144" t="s">
        <v>203</v>
      </c>
      <c r="F157" s="145" t="s">
        <v>204</v>
      </c>
      <c r="G157" s="146" t="s">
        <v>192</v>
      </c>
      <c r="H157" s="147">
        <v>9.0079999999999991</v>
      </c>
      <c r="I157" s="148"/>
      <c r="J157" s="149">
        <f t="shared" si="10"/>
        <v>0</v>
      </c>
      <c r="K157" s="150"/>
      <c r="L157" s="30"/>
      <c r="M157" s="151" t="s">
        <v>1</v>
      </c>
      <c r="N157" s="152" t="s">
        <v>41</v>
      </c>
      <c r="O157" s="56"/>
      <c r="P157" s="153">
        <f t="shared" si="11"/>
        <v>0</v>
      </c>
      <c r="Q157" s="153">
        <v>0</v>
      </c>
      <c r="R157" s="153">
        <f t="shared" si="12"/>
        <v>0</v>
      </c>
      <c r="S157" s="153">
        <v>0</v>
      </c>
      <c r="T157" s="154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5" t="s">
        <v>127</v>
      </c>
      <c r="AT157" s="155" t="s">
        <v>123</v>
      </c>
      <c r="AU157" s="155" t="s">
        <v>128</v>
      </c>
      <c r="AY157" s="14" t="s">
        <v>121</v>
      </c>
      <c r="BE157" s="156">
        <f t="shared" si="14"/>
        <v>0</v>
      </c>
      <c r="BF157" s="156">
        <f t="shared" si="15"/>
        <v>0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4" t="s">
        <v>128</v>
      </c>
      <c r="BK157" s="156">
        <f t="shared" si="19"/>
        <v>0</v>
      </c>
      <c r="BL157" s="14" t="s">
        <v>127</v>
      </c>
      <c r="BM157" s="155" t="s">
        <v>205</v>
      </c>
    </row>
    <row r="158" spans="1:65" s="2" customFormat="1" ht="34.9" customHeight="1">
      <c r="A158" s="29"/>
      <c r="B158" s="142"/>
      <c r="C158" s="143" t="s">
        <v>7</v>
      </c>
      <c r="D158" s="143" t="s">
        <v>123</v>
      </c>
      <c r="E158" s="144" t="s">
        <v>206</v>
      </c>
      <c r="F158" s="145" t="s">
        <v>207</v>
      </c>
      <c r="G158" s="146" t="s">
        <v>151</v>
      </c>
      <c r="H158" s="147">
        <v>0.11700000000000001</v>
      </c>
      <c r="I158" s="148"/>
      <c r="J158" s="149">
        <f t="shared" si="10"/>
        <v>0</v>
      </c>
      <c r="K158" s="150"/>
      <c r="L158" s="30"/>
      <c r="M158" s="151" t="s">
        <v>1</v>
      </c>
      <c r="N158" s="152" t="s">
        <v>41</v>
      </c>
      <c r="O158" s="56"/>
      <c r="P158" s="153">
        <f t="shared" si="11"/>
        <v>0</v>
      </c>
      <c r="Q158" s="153">
        <v>1.20296</v>
      </c>
      <c r="R158" s="153">
        <f t="shared" si="12"/>
        <v>0.14074632000000001</v>
      </c>
      <c r="S158" s="153">
        <v>0</v>
      </c>
      <c r="T158" s="154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5" t="s">
        <v>127</v>
      </c>
      <c r="AT158" s="155" t="s">
        <v>123</v>
      </c>
      <c r="AU158" s="155" t="s">
        <v>128</v>
      </c>
      <c r="AY158" s="14" t="s">
        <v>121</v>
      </c>
      <c r="BE158" s="156">
        <f t="shared" si="14"/>
        <v>0</v>
      </c>
      <c r="BF158" s="156">
        <f t="shared" si="15"/>
        <v>0</v>
      </c>
      <c r="BG158" s="156">
        <f t="shared" si="16"/>
        <v>0</v>
      </c>
      <c r="BH158" s="156">
        <f t="shared" si="17"/>
        <v>0</v>
      </c>
      <c r="BI158" s="156">
        <f t="shared" si="18"/>
        <v>0</v>
      </c>
      <c r="BJ158" s="14" t="s">
        <v>128</v>
      </c>
      <c r="BK158" s="156">
        <f t="shared" si="19"/>
        <v>0</v>
      </c>
      <c r="BL158" s="14" t="s">
        <v>127</v>
      </c>
      <c r="BM158" s="155" t="s">
        <v>208</v>
      </c>
    </row>
    <row r="159" spans="1:65" s="12" customFormat="1" ht="22.9" customHeight="1">
      <c r="B159" s="129"/>
      <c r="D159" s="130" t="s">
        <v>74</v>
      </c>
      <c r="E159" s="140" t="s">
        <v>140</v>
      </c>
      <c r="F159" s="140" t="s">
        <v>209</v>
      </c>
      <c r="I159" s="132"/>
      <c r="J159" s="141">
        <f>BK159</f>
        <v>0</v>
      </c>
      <c r="L159" s="129"/>
      <c r="M159" s="134"/>
      <c r="N159" s="135"/>
      <c r="O159" s="135"/>
      <c r="P159" s="136">
        <f>SUM(P160:P162)</f>
        <v>0</v>
      </c>
      <c r="Q159" s="135"/>
      <c r="R159" s="136">
        <f>SUM(R160:R162)</f>
        <v>2.7813780000000001</v>
      </c>
      <c r="S159" s="135"/>
      <c r="T159" s="137">
        <f>SUM(T160:T162)</f>
        <v>0</v>
      </c>
      <c r="AR159" s="130" t="s">
        <v>83</v>
      </c>
      <c r="AT159" s="138" t="s">
        <v>74</v>
      </c>
      <c r="AU159" s="138" t="s">
        <v>83</v>
      </c>
      <c r="AY159" s="130" t="s">
        <v>121</v>
      </c>
      <c r="BK159" s="139">
        <f>SUM(BK160:BK162)</f>
        <v>0</v>
      </c>
    </row>
    <row r="160" spans="1:65" s="2" customFormat="1" ht="22.15" customHeight="1">
      <c r="A160" s="29"/>
      <c r="B160" s="142"/>
      <c r="C160" s="143" t="s">
        <v>210</v>
      </c>
      <c r="D160" s="143" t="s">
        <v>123</v>
      </c>
      <c r="E160" s="144" t="s">
        <v>211</v>
      </c>
      <c r="F160" s="145" t="s">
        <v>212</v>
      </c>
      <c r="G160" s="146" t="s">
        <v>192</v>
      </c>
      <c r="H160" s="147">
        <v>4.05</v>
      </c>
      <c r="I160" s="148"/>
      <c r="J160" s="149">
        <f>ROUND(I160*H160,2)</f>
        <v>0</v>
      </c>
      <c r="K160" s="150"/>
      <c r="L160" s="30"/>
      <c r="M160" s="151" t="s">
        <v>1</v>
      </c>
      <c r="N160" s="152" t="s">
        <v>41</v>
      </c>
      <c r="O160" s="56"/>
      <c r="P160" s="153">
        <f>O160*H160</f>
        <v>0</v>
      </c>
      <c r="Q160" s="153">
        <v>0.46166000000000001</v>
      </c>
      <c r="R160" s="153">
        <f>Q160*H160</f>
        <v>1.869723</v>
      </c>
      <c r="S160" s="153">
        <v>0</v>
      </c>
      <c r="T160" s="154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5" t="s">
        <v>127</v>
      </c>
      <c r="AT160" s="155" t="s">
        <v>123</v>
      </c>
      <c r="AU160" s="155" t="s">
        <v>128</v>
      </c>
      <c r="AY160" s="14" t="s">
        <v>121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4" t="s">
        <v>128</v>
      </c>
      <c r="BK160" s="156">
        <f>ROUND(I160*H160,2)</f>
        <v>0</v>
      </c>
      <c r="BL160" s="14" t="s">
        <v>127</v>
      </c>
      <c r="BM160" s="155" t="s">
        <v>213</v>
      </c>
    </row>
    <row r="161" spans="1:65" s="2" customFormat="1" ht="34.9" customHeight="1">
      <c r="A161" s="29"/>
      <c r="B161" s="142"/>
      <c r="C161" s="143" t="s">
        <v>214</v>
      </c>
      <c r="D161" s="143" t="s">
        <v>123</v>
      </c>
      <c r="E161" s="144" t="s">
        <v>215</v>
      </c>
      <c r="F161" s="145" t="s">
        <v>216</v>
      </c>
      <c r="G161" s="146" t="s">
        <v>192</v>
      </c>
      <c r="H161" s="147">
        <v>4.05</v>
      </c>
      <c r="I161" s="148"/>
      <c r="J161" s="149">
        <f>ROUND(I161*H161,2)</f>
        <v>0</v>
      </c>
      <c r="K161" s="150"/>
      <c r="L161" s="30"/>
      <c r="M161" s="151" t="s">
        <v>1</v>
      </c>
      <c r="N161" s="152" t="s">
        <v>41</v>
      </c>
      <c r="O161" s="56"/>
      <c r="P161" s="153">
        <f>O161*H161</f>
        <v>0</v>
      </c>
      <c r="Q161" s="153">
        <v>9.2499999999999999E-2</v>
      </c>
      <c r="R161" s="153">
        <f>Q161*H161</f>
        <v>0.37462499999999999</v>
      </c>
      <c r="S161" s="153">
        <v>0</v>
      </c>
      <c r="T161" s="154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5" t="s">
        <v>127</v>
      </c>
      <c r="AT161" s="155" t="s">
        <v>123</v>
      </c>
      <c r="AU161" s="155" t="s">
        <v>128</v>
      </c>
      <c r="AY161" s="14" t="s">
        <v>121</v>
      </c>
      <c r="BE161" s="156">
        <f>IF(N161="základná",J161,0)</f>
        <v>0</v>
      </c>
      <c r="BF161" s="156">
        <f>IF(N161="znížená",J161,0)</f>
        <v>0</v>
      </c>
      <c r="BG161" s="156">
        <f>IF(N161="zákl. prenesená",J161,0)</f>
        <v>0</v>
      </c>
      <c r="BH161" s="156">
        <f>IF(N161="zníž. prenesená",J161,0)</f>
        <v>0</v>
      </c>
      <c r="BI161" s="156">
        <f>IF(N161="nulová",J161,0)</f>
        <v>0</v>
      </c>
      <c r="BJ161" s="14" t="s">
        <v>128</v>
      </c>
      <c r="BK161" s="156">
        <f>ROUND(I161*H161,2)</f>
        <v>0</v>
      </c>
      <c r="BL161" s="14" t="s">
        <v>127</v>
      </c>
      <c r="BM161" s="155" t="s">
        <v>217</v>
      </c>
    </row>
    <row r="162" spans="1:65" s="2" customFormat="1" ht="14.45" customHeight="1">
      <c r="A162" s="29"/>
      <c r="B162" s="142"/>
      <c r="C162" s="157" t="s">
        <v>218</v>
      </c>
      <c r="D162" s="157" t="s">
        <v>219</v>
      </c>
      <c r="E162" s="158" t="s">
        <v>220</v>
      </c>
      <c r="F162" s="159" t="s">
        <v>221</v>
      </c>
      <c r="G162" s="160" t="s">
        <v>192</v>
      </c>
      <c r="H162" s="161">
        <v>4.1310000000000002</v>
      </c>
      <c r="I162" s="162"/>
      <c r="J162" s="163">
        <f>ROUND(I162*H162,2)</f>
        <v>0</v>
      </c>
      <c r="K162" s="164"/>
      <c r="L162" s="165"/>
      <c r="M162" s="166" t="s">
        <v>1</v>
      </c>
      <c r="N162" s="167" t="s">
        <v>41</v>
      </c>
      <c r="O162" s="56"/>
      <c r="P162" s="153">
        <f>O162*H162</f>
        <v>0</v>
      </c>
      <c r="Q162" s="153">
        <v>0.13</v>
      </c>
      <c r="R162" s="153">
        <f>Q162*H162</f>
        <v>0.53703000000000001</v>
      </c>
      <c r="S162" s="153">
        <v>0</v>
      </c>
      <c r="T162" s="154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5" t="s">
        <v>153</v>
      </c>
      <c r="AT162" s="155" t="s">
        <v>219</v>
      </c>
      <c r="AU162" s="155" t="s">
        <v>128</v>
      </c>
      <c r="AY162" s="14" t="s">
        <v>121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4" t="s">
        <v>128</v>
      </c>
      <c r="BK162" s="156">
        <f>ROUND(I162*H162,2)</f>
        <v>0</v>
      </c>
      <c r="BL162" s="14" t="s">
        <v>127</v>
      </c>
      <c r="BM162" s="155" t="s">
        <v>222</v>
      </c>
    </row>
    <row r="163" spans="1:65" s="12" customFormat="1" ht="22.9" customHeight="1">
      <c r="B163" s="129"/>
      <c r="D163" s="130" t="s">
        <v>74</v>
      </c>
      <c r="E163" s="140" t="s">
        <v>144</v>
      </c>
      <c r="F163" s="140" t="s">
        <v>223</v>
      </c>
      <c r="I163" s="132"/>
      <c r="J163" s="141">
        <f>BK163</f>
        <v>0</v>
      </c>
      <c r="L163" s="129"/>
      <c r="M163" s="134"/>
      <c r="N163" s="135"/>
      <c r="O163" s="135"/>
      <c r="P163" s="136">
        <f>SUM(P164:P170)</f>
        <v>0</v>
      </c>
      <c r="Q163" s="135"/>
      <c r="R163" s="136">
        <f>SUM(R164:R170)</f>
        <v>0.42227152000000001</v>
      </c>
      <c r="S163" s="135"/>
      <c r="T163" s="137">
        <f>SUM(T164:T170)</f>
        <v>0</v>
      </c>
      <c r="AR163" s="130" t="s">
        <v>83</v>
      </c>
      <c r="AT163" s="138" t="s">
        <v>74</v>
      </c>
      <c r="AU163" s="138" t="s">
        <v>83</v>
      </c>
      <c r="AY163" s="130" t="s">
        <v>121</v>
      </c>
      <c r="BK163" s="139">
        <f>SUM(BK164:BK170)</f>
        <v>0</v>
      </c>
    </row>
    <row r="164" spans="1:65" s="2" customFormat="1" ht="22.15" customHeight="1">
      <c r="A164" s="29"/>
      <c r="B164" s="142"/>
      <c r="C164" s="143" t="s">
        <v>224</v>
      </c>
      <c r="D164" s="143" t="s">
        <v>123</v>
      </c>
      <c r="E164" s="144" t="s">
        <v>225</v>
      </c>
      <c r="F164" s="145" t="s">
        <v>226</v>
      </c>
      <c r="G164" s="146" t="s">
        <v>192</v>
      </c>
      <c r="H164" s="147">
        <v>7.4850000000000003</v>
      </c>
      <c r="I164" s="148"/>
      <c r="J164" s="149">
        <f t="shared" ref="J164:J170" si="20">ROUND(I164*H164,2)</f>
        <v>0</v>
      </c>
      <c r="K164" s="150"/>
      <c r="L164" s="30"/>
      <c r="M164" s="151" t="s">
        <v>1</v>
      </c>
      <c r="N164" s="152" t="s">
        <v>41</v>
      </c>
      <c r="O164" s="56"/>
      <c r="P164" s="153">
        <f t="shared" ref="P164:P170" si="21">O164*H164</f>
        <v>0</v>
      </c>
      <c r="Q164" s="153">
        <v>0</v>
      </c>
      <c r="R164" s="153">
        <f t="shared" ref="R164:R170" si="22">Q164*H164</f>
        <v>0</v>
      </c>
      <c r="S164" s="153">
        <v>0</v>
      </c>
      <c r="T164" s="154">
        <f t="shared" ref="T164:T170" si="23"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5" t="s">
        <v>127</v>
      </c>
      <c r="AT164" s="155" t="s">
        <v>123</v>
      </c>
      <c r="AU164" s="155" t="s">
        <v>128</v>
      </c>
      <c r="AY164" s="14" t="s">
        <v>121</v>
      </c>
      <c r="BE164" s="156">
        <f t="shared" ref="BE164:BE170" si="24">IF(N164="základná",J164,0)</f>
        <v>0</v>
      </c>
      <c r="BF164" s="156">
        <f t="shared" ref="BF164:BF170" si="25">IF(N164="znížená",J164,0)</f>
        <v>0</v>
      </c>
      <c r="BG164" s="156">
        <f t="shared" ref="BG164:BG170" si="26">IF(N164="zákl. prenesená",J164,0)</f>
        <v>0</v>
      </c>
      <c r="BH164" s="156">
        <f t="shared" ref="BH164:BH170" si="27">IF(N164="zníž. prenesená",J164,0)</f>
        <v>0</v>
      </c>
      <c r="BI164" s="156">
        <f t="shared" ref="BI164:BI170" si="28">IF(N164="nulová",J164,0)</f>
        <v>0</v>
      </c>
      <c r="BJ164" s="14" t="s">
        <v>128</v>
      </c>
      <c r="BK164" s="156">
        <f t="shared" ref="BK164:BK170" si="29">ROUND(I164*H164,2)</f>
        <v>0</v>
      </c>
      <c r="BL164" s="14" t="s">
        <v>127</v>
      </c>
      <c r="BM164" s="155" t="s">
        <v>227</v>
      </c>
    </row>
    <row r="165" spans="1:65" s="2" customFormat="1" ht="14.45" customHeight="1">
      <c r="A165" s="29"/>
      <c r="B165" s="142"/>
      <c r="C165" s="143" t="s">
        <v>228</v>
      </c>
      <c r="D165" s="143" t="s">
        <v>123</v>
      </c>
      <c r="E165" s="144" t="s">
        <v>229</v>
      </c>
      <c r="F165" s="145" t="s">
        <v>230</v>
      </c>
      <c r="G165" s="146" t="s">
        <v>192</v>
      </c>
      <c r="H165" s="147">
        <v>7.4850000000000003</v>
      </c>
      <c r="I165" s="148"/>
      <c r="J165" s="149">
        <f t="shared" si="20"/>
        <v>0</v>
      </c>
      <c r="K165" s="150"/>
      <c r="L165" s="30"/>
      <c r="M165" s="151" t="s">
        <v>1</v>
      </c>
      <c r="N165" s="152" t="s">
        <v>41</v>
      </c>
      <c r="O165" s="56"/>
      <c r="P165" s="153">
        <f t="shared" si="21"/>
        <v>0</v>
      </c>
      <c r="Q165" s="153">
        <v>0</v>
      </c>
      <c r="R165" s="153">
        <f t="shared" si="22"/>
        <v>0</v>
      </c>
      <c r="S165" s="153">
        <v>0</v>
      </c>
      <c r="T165" s="154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5" t="s">
        <v>127</v>
      </c>
      <c r="AT165" s="155" t="s">
        <v>123</v>
      </c>
      <c r="AU165" s="155" t="s">
        <v>128</v>
      </c>
      <c r="AY165" s="14" t="s">
        <v>121</v>
      </c>
      <c r="BE165" s="156">
        <f t="shared" si="24"/>
        <v>0</v>
      </c>
      <c r="BF165" s="156">
        <f t="shared" si="25"/>
        <v>0</v>
      </c>
      <c r="BG165" s="156">
        <f t="shared" si="26"/>
        <v>0</v>
      </c>
      <c r="BH165" s="156">
        <f t="shared" si="27"/>
        <v>0</v>
      </c>
      <c r="BI165" s="156">
        <f t="shared" si="28"/>
        <v>0</v>
      </c>
      <c r="BJ165" s="14" t="s">
        <v>128</v>
      </c>
      <c r="BK165" s="156">
        <f t="shared" si="29"/>
        <v>0</v>
      </c>
      <c r="BL165" s="14" t="s">
        <v>127</v>
      </c>
      <c r="BM165" s="155" t="s">
        <v>231</v>
      </c>
    </row>
    <row r="166" spans="1:65" s="2" customFormat="1" ht="22.15" customHeight="1">
      <c r="A166" s="29"/>
      <c r="B166" s="142"/>
      <c r="C166" s="143" t="s">
        <v>232</v>
      </c>
      <c r="D166" s="143" t="s">
        <v>123</v>
      </c>
      <c r="E166" s="144" t="s">
        <v>233</v>
      </c>
      <c r="F166" s="145" t="s">
        <v>234</v>
      </c>
      <c r="G166" s="146" t="s">
        <v>192</v>
      </c>
      <c r="H166" s="147">
        <v>30.128</v>
      </c>
      <c r="I166" s="148"/>
      <c r="J166" s="149">
        <f t="shared" si="20"/>
        <v>0</v>
      </c>
      <c r="K166" s="150"/>
      <c r="L166" s="30"/>
      <c r="M166" s="151" t="s">
        <v>1</v>
      </c>
      <c r="N166" s="152" t="s">
        <v>41</v>
      </c>
      <c r="O166" s="56"/>
      <c r="P166" s="153">
        <f t="shared" si="21"/>
        <v>0</v>
      </c>
      <c r="Q166" s="153">
        <v>4.2000000000000002E-4</v>
      </c>
      <c r="R166" s="153">
        <f t="shared" si="22"/>
        <v>1.265376E-2</v>
      </c>
      <c r="S166" s="153">
        <v>0</v>
      </c>
      <c r="T166" s="154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5" t="s">
        <v>127</v>
      </c>
      <c r="AT166" s="155" t="s">
        <v>123</v>
      </c>
      <c r="AU166" s="155" t="s">
        <v>128</v>
      </c>
      <c r="AY166" s="14" t="s">
        <v>121</v>
      </c>
      <c r="BE166" s="156">
        <f t="shared" si="24"/>
        <v>0</v>
      </c>
      <c r="BF166" s="156">
        <f t="shared" si="25"/>
        <v>0</v>
      </c>
      <c r="BG166" s="156">
        <f t="shared" si="26"/>
        <v>0</v>
      </c>
      <c r="BH166" s="156">
        <f t="shared" si="27"/>
        <v>0</v>
      </c>
      <c r="BI166" s="156">
        <f t="shared" si="28"/>
        <v>0</v>
      </c>
      <c r="BJ166" s="14" t="s">
        <v>128</v>
      </c>
      <c r="BK166" s="156">
        <f t="shared" si="29"/>
        <v>0</v>
      </c>
      <c r="BL166" s="14" t="s">
        <v>127</v>
      </c>
      <c r="BM166" s="155" t="s">
        <v>235</v>
      </c>
    </row>
    <row r="167" spans="1:65" s="2" customFormat="1" ht="22.15" customHeight="1">
      <c r="A167" s="29"/>
      <c r="B167" s="142"/>
      <c r="C167" s="143" t="s">
        <v>236</v>
      </c>
      <c r="D167" s="143" t="s">
        <v>123</v>
      </c>
      <c r="E167" s="144" t="s">
        <v>237</v>
      </c>
      <c r="F167" s="145" t="s">
        <v>238</v>
      </c>
      <c r="G167" s="146" t="s">
        <v>192</v>
      </c>
      <c r="H167" s="147">
        <v>13.956</v>
      </c>
      <c r="I167" s="148"/>
      <c r="J167" s="149">
        <f t="shared" si="20"/>
        <v>0</v>
      </c>
      <c r="K167" s="150"/>
      <c r="L167" s="30"/>
      <c r="M167" s="151" t="s">
        <v>1</v>
      </c>
      <c r="N167" s="152" t="s">
        <v>41</v>
      </c>
      <c r="O167" s="56"/>
      <c r="P167" s="153">
        <f t="shared" si="21"/>
        <v>0</v>
      </c>
      <c r="Q167" s="153">
        <v>4.7200000000000002E-3</v>
      </c>
      <c r="R167" s="153">
        <f t="shared" si="22"/>
        <v>6.5872319999999998E-2</v>
      </c>
      <c r="S167" s="153">
        <v>0</v>
      </c>
      <c r="T167" s="154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5" t="s">
        <v>127</v>
      </c>
      <c r="AT167" s="155" t="s">
        <v>123</v>
      </c>
      <c r="AU167" s="155" t="s">
        <v>128</v>
      </c>
      <c r="AY167" s="14" t="s">
        <v>121</v>
      </c>
      <c r="BE167" s="156">
        <f t="shared" si="24"/>
        <v>0</v>
      </c>
      <c r="BF167" s="156">
        <f t="shared" si="25"/>
        <v>0</v>
      </c>
      <c r="BG167" s="156">
        <f t="shared" si="26"/>
        <v>0</v>
      </c>
      <c r="BH167" s="156">
        <f t="shared" si="27"/>
        <v>0</v>
      </c>
      <c r="BI167" s="156">
        <f t="shared" si="28"/>
        <v>0</v>
      </c>
      <c r="BJ167" s="14" t="s">
        <v>128</v>
      </c>
      <c r="BK167" s="156">
        <f t="shared" si="29"/>
        <v>0</v>
      </c>
      <c r="BL167" s="14" t="s">
        <v>127</v>
      </c>
      <c r="BM167" s="155" t="s">
        <v>239</v>
      </c>
    </row>
    <row r="168" spans="1:65" s="2" customFormat="1" ht="19.899999999999999" customHeight="1">
      <c r="A168" s="29"/>
      <c r="B168" s="142"/>
      <c r="C168" s="143" t="s">
        <v>240</v>
      </c>
      <c r="D168" s="143" t="s">
        <v>123</v>
      </c>
      <c r="E168" s="144" t="s">
        <v>241</v>
      </c>
      <c r="F168" s="145" t="s">
        <v>242</v>
      </c>
      <c r="G168" s="146" t="s">
        <v>192</v>
      </c>
      <c r="H168" s="147">
        <v>30.128</v>
      </c>
      <c r="I168" s="148"/>
      <c r="J168" s="149">
        <f t="shared" si="20"/>
        <v>0</v>
      </c>
      <c r="K168" s="150"/>
      <c r="L168" s="30"/>
      <c r="M168" s="151" t="s">
        <v>1</v>
      </c>
      <c r="N168" s="152" t="s">
        <v>41</v>
      </c>
      <c r="O168" s="56"/>
      <c r="P168" s="153">
        <f t="shared" si="21"/>
        <v>0</v>
      </c>
      <c r="Q168" s="153">
        <v>6.1799999999999997E-3</v>
      </c>
      <c r="R168" s="153">
        <f t="shared" si="22"/>
        <v>0.18619104</v>
      </c>
      <c r="S168" s="153">
        <v>0</v>
      </c>
      <c r="T168" s="154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5" t="s">
        <v>127</v>
      </c>
      <c r="AT168" s="155" t="s">
        <v>123</v>
      </c>
      <c r="AU168" s="155" t="s">
        <v>128</v>
      </c>
      <c r="AY168" s="14" t="s">
        <v>121</v>
      </c>
      <c r="BE168" s="156">
        <f t="shared" si="24"/>
        <v>0</v>
      </c>
      <c r="BF168" s="156">
        <f t="shared" si="25"/>
        <v>0</v>
      </c>
      <c r="BG168" s="156">
        <f t="shared" si="26"/>
        <v>0</v>
      </c>
      <c r="BH168" s="156">
        <f t="shared" si="27"/>
        <v>0</v>
      </c>
      <c r="BI168" s="156">
        <f t="shared" si="28"/>
        <v>0</v>
      </c>
      <c r="BJ168" s="14" t="s">
        <v>128</v>
      </c>
      <c r="BK168" s="156">
        <f t="shared" si="29"/>
        <v>0</v>
      </c>
      <c r="BL168" s="14" t="s">
        <v>127</v>
      </c>
      <c r="BM168" s="155" t="s">
        <v>243</v>
      </c>
    </row>
    <row r="169" spans="1:65" s="2" customFormat="1" ht="22.15" customHeight="1">
      <c r="A169" s="29"/>
      <c r="B169" s="142"/>
      <c r="C169" s="143" t="s">
        <v>244</v>
      </c>
      <c r="D169" s="143" t="s">
        <v>123</v>
      </c>
      <c r="E169" s="144" t="s">
        <v>245</v>
      </c>
      <c r="F169" s="145" t="s">
        <v>246</v>
      </c>
      <c r="G169" s="146" t="s">
        <v>192</v>
      </c>
      <c r="H169" s="147">
        <v>7.4850000000000003</v>
      </c>
      <c r="I169" s="148"/>
      <c r="J169" s="149">
        <f t="shared" si="20"/>
        <v>0</v>
      </c>
      <c r="K169" s="150"/>
      <c r="L169" s="30"/>
      <c r="M169" s="151" t="s">
        <v>1</v>
      </c>
      <c r="N169" s="152" t="s">
        <v>41</v>
      </c>
      <c r="O169" s="56"/>
      <c r="P169" s="153">
        <f t="shared" si="21"/>
        <v>0</v>
      </c>
      <c r="Q169" s="153">
        <v>3.2000000000000003E-4</v>
      </c>
      <c r="R169" s="153">
        <f t="shared" si="22"/>
        <v>2.3952000000000001E-3</v>
      </c>
      <c r="S169" s="153">
        <v>0</v>
      </c>
      <c r="T169" s="154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5" t="s">
        <v>127</v>
      </c>
      <c r="AT169" s="155" t="s">
        <v>123</v>
      </c>
      <c r="AU169" s="155" t="s">
        <v>128</v>
      </c>
      <c r="AY169" s="14" t="s">
        <v>121</v>
      </c>
      <c r="BE169" s="156">
        <f t="shared" si="24"/>
        <v>0</v>
      </c>
      <c r="BF169" s="156">
        <f t="shared" si="25"/>
        <v>0</v>
      </c>
      <c r="BG169" s="156">
        <f t="shared" si="26"/>
        <v>0</v>
      </c>
      <c r="BH169" s="156">
        <f t="shared" si="27"/>
        <v>0</v>
      </c>
      <c r="BI169" s="156">
        <f t="shared" si="28"/>
        <v>0</v>
      </c>
      <c r="BJ169" s="14" t="s">
        <v>128</v>
      </c>
      <c r="BK169" s="156">
        <f t="shared" si="29"/>
        <v>0</v>
      </c>
      <c r="BL169" s="14" t="s">
        <v>127</v>
      </c>
      <c r="BM169" s="155" t="s">
        <v>247</v>
      </c>
    </row>
    <row r="170" spans="1:65" s="2" customFormat="1" ht="22.15" customHeight="1">
      <c r="A170" s="29"/>
      <c r="B170" s="142"/>
      <c r="C170" s="143" t="s">
        <v>248</v>
      </c>
      <c r="D170" s="143" t="s">
        <v>123</v>
      </c>
      <c r="E170" s="144" t="s">
        <v>249</v>
      </c>
      <c r="F170" s="145" t="s">
        <v>250</v>
      </c>
      <c r="G170" s="146" t="s">
        <v>192</v>
      </c>
      <c r="H170" s="147">
        <v>30.128</v>
      </c>
      <c r="I170" s="148"/>
      <c r="J170" s="149">
        <f t="shared" si="20"/>
        <v>0</v>
      </c>
      <c r="K170" s="150"/>
      <c r="L170" s="30"/>
      <c r="M170" s="151" t="s">
        <v>1</v>
      </c>
      <c r="N170" s="152" t="s">
        <v>41</v>
      </c>
      <c r="O170" s="56"/>
      <c r="P170" s="153">
        <f t="shared" si="21"/>
        <v>0</v>
      </c>
      <c r="Q170" s="153">
        <v>5.1500000000000001E-3</v>
      </c>
      <c r="R170" s="153">
        <f t="shared" si="22"/>
        <v>0.1551592</v>
      </c>
      <c r="S170" s="153">
        <v>0</v>
      </c>
      <c r="T170" s="154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5" t="s">
        <v>127</v>
      </c>
      <c r="AT170" s="155" t="s">
        <v>123</v>
      </c>
      <c r="AU170" s="155" t="s">
        <v>128</v>
      </c>
      <c r="AY170" s="14" t="s">
        <v>121</v>
      </c>
      <c r="BE170" s="156">
        <f t="shared" si="24"/>
        <v>0</v>
      </c>
      <c r="BF170" s="156">
        <f t="shared" si="25"/>
        <v>0</v>
      </c>
      <c r="BG170" s="156">
        <f t="shared" si="26"/>
        <v>0</v>
      </c>
      <c r="BH170" s="156">
        <f t="shared" si="27"/>
        <v>0</v>
      </c>
      <c r="BI170" s="156">
        <f t="shared" si="28"/>
        <v>0</v>
      </c>
      <c r="BJ170" s="14" t="s">
        <v>128</v>
      </c>
      <c r="BK170" s="156">
        <f t="shared" si="29"/>
        <v>0</v>
      </c>
      <c r="BL170" s="14" t="s">
        <v>127</v>
      </c>
      <c r="BM170" s="155" t="s">
        <v>251</v>
      </c>
    </row>
    <row r="171" spans="1:65" s="12" customFormat="1" ht="22.9" customHeight="1">
      <c r="B171" s="129"/>
      <c r="D171" s="130" t="s">
        <v>74</v>
      </c>
      <c r="E171" s="140" t="s">
        <v>159</v>
      </c>
      <c r="F171" s="140" t="s">
        <v>252</v>
      </c>
      <c r="I171" s="132"/>
      <c r="J171" s="141">
        <f>BK171</f>
        <v>0</v>
      </c>
      <c r="L171" s="129"/>
      <c r="M171" s="134"/>
      <c r="N171" s="135"/>
      <c r="O171" s="135"/>
      <c r="P171" s="136">
        <f>SUM(P172:P174)</f>
        <v>0</v>
      </c>
      <c r="Q171" s="135"/>
      <c r="R171" s="136">
        <f>SUM(R172:R174)</f>
        <v>0.26391684999999998</v>
      </c>
      <c r="S171" s="135"/>
      <c r="T171" s="137">
        <f>SUM(T172:T174)</f>
        <v>0</v>
      </c>
      <c r="AR171" s="130" t="s">
        <v>83</v>
      </c>
      <c r="AT171" s="138" t="s">
        <v>74</v>
      </c>
      <c r="AU171" s="138" t="s">
        <v>83</v>
      </c>
      <c r="AY171" s="130" t="s">
        <v>121</v>
      </c>
      <c r="BK171" s="139">
        <f>SUM(BK172:BK174)</f>
        <v>0</v>
      </c>
    </row>
    <row r="172" spans="1:65" s="2" customFormat="1" ht="30" customHeight="1">
      <c r="A172" s="29"/>
      <c r="B172" s="142"/>
      <c r="C172" s="143" t="s">
        <v>253</v>
      </c>
      <c r="D172" s="143" t="s">
        <v>123</v>
      </c>
      <c r="E172" s="144" t="s">
        <v>254</v>
      </c>
      <c r="F172" s="145" t="s">
        <v>255</v>
      </c>
      <c r="G172" s="146" t="s">
        <v>256</v>
      </c>
      <c r="H172" s="147">
        <v>1.2</v>
      </c>
      <c r="I172" s="148"/>
      <c r="J172" s="149">
        <f>ROUND(I172*H172,2)</f>
        <v>0</v>
      </c>
      <c r="K172" s="150"/>
      <c r="L172" s="30"/>
      <c r="M172" s="151" t="s">
        <v>1</v>
      </c>
      <c r="N172" s="152" t="s">
        <v>41</v>
      </c>
      <c r="O172" s="56"/>
      <c r="P172" s="153">
        <f>O172*H172</f>
        <v>0</v>
      </c>
      <c r="Q172" s="153">
        <v>9.8530000000000006E-2</v>
      </c>
      <c r="R172" s="153">
        <f>Q172*H172</f>
        <v>0.11823600000000001</v>
      </c>
      <c r="S172" s="153">
        <v>0</v>
      </c>
      <c r="T172" s="154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5" t="s">
        <v>127</v>
      </c>
      <c r="AT172" s="155" t="s">
        <v>123</v>
      </c>
      <c r="AU172" s="155" t="s">
        <v>128</v>
      </c>
      <c r="AY172" s="14" t="s">
        <v>121</v>
      </c>
      <c r="BE172" s="156">
        <f>IF(N172="základná",J172,0)</f>
        <v>0</v>
      </c>
      <c r="BF172" s="156">
        <f>IF(N172="znížená",J172,0)</f>
        <v>0</v>
      </c>
      <c r="BG172" s="156">
        <f>IF(N172="zákl. prenesená",J172,0)</f>
        <v>0</v>
      </c>
      <c r="BH172" s="156">
        <f>IF(N172="zníž. prenesená",J172,0)</f>
        <v>0</v>
      </c>
      <c r="BI172" s="156">
        <f>IF(N172="nulová",J172,0)</f>
        <v>0</v>
      </c>
      <c r="BJ172" s="14" t="s">
        <v>128</v>
      </c>
      <c r="BK172" s="156">
        <f>ROUND(I172*H172,2)</f>
        <v>0</v>
      </c>
      <c r="BL172" s="14" t="s">
        <v>127</v>
      </c>
      <c r="BM172" s="155" t="s">
        <v>257</v>
      </c>
    </row>
    <row r="173" spans="1:65" s="2" customFormat="1" ht="14.45" customHeight="1">
      <c r="A173" s="29"/>
      <c r="B173" s="142"/>
      <c r="C173" s="157" t="s">
        <v>258</v>
      </c>
      <c r="D173" s="157" t="s">
        <v>219</v>
      </c>
      <c r="E173" s="158" t="s">
        <v>259</v>
      </c>
      <c r="F173" s="159" t="s">
        <v>260</v>
      </c>
      <c r="G173" s="160" t="s">
        <v>261</v>
      </c>
      <c r="H173" s="161">
        <v>2</v>
      </c>
      <c r="I173" s="162"/>
      <c r="J173" s="163">
        <f>ROUND(I173*H173,2)</f>
        <v>0</v>
      </c>
      <c r="K173" s="164"/>
      <c r="L173" s="165"/>
      <c r="M173" s="166" t="s">
        <v>1</v>
      </c>
      <c r="N173" s="167" t="s">
        <v>41</v>
      </c>
      <c r="O173" s="56"/>
      <c r="P173" s="153">
        <f>O173*H173</f>
        <v>0</v>
      </c>
      <c r="Q173" s="153">
        <v>2.3E-2</v>
      </c>
      <c r="R173" s="153">
        <f>Q173*H173</f>
        <v>4.5999999999999999E-2</v>
      </c>
      <c r="S173" s="153">
        <v>0</v>
      </c>
      <c r="T173" s="154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5" t="s">
        <v>153</v>
      </c>
      <c r="AT173" s="155" t="s">
        <v>219</v>
      </c>
      <c r="AU173" s="155" t="s">
        <v>128</v>
      </c>
      <c r="AY173" s="14" t="s">
        <v>121</v>
      </c>
      <c r="BE173" s="156">
        <f>IF(N173="základná",J173,0)</f>
        <v>0</v>
      </c>
      <c r="BF173" s="156">
        <f>IF(N173="znížená",J173,0)</f>
        <v>0</v>
      </c>
      <c r="BG173" s="156">
        <f>IF(N173="zákl. prenesená",J173,0)</f>
        <v>0</v>
      </c>
      <c r="BH173" s="156">
        <f>IF(N173="zníž. prenesená",J173,0)</f>
        <v>0</v>
      </c>
      <c r="BI173" s="156">
        <f>IF(N173="nulová",J173,0)</f>
        <v>0</v>
      </c>
      <c r="BJ173" s="14" t="s">
        <v>128</v>
      </c>
      <c r="BK173" s="156">
        <f>ROUND(I173*H173,2)</f>
        <v>0</v>
      </c>
      <c r="BL173" s="14" t="s">
        <v>127</v>
      </c>
      <c r="BM173" s="155" t="s">
        <v>262</v>
      </c>
    </row>
    <row r="174" spans="1:65" s="2" customFormat="1" ht="22.15" customHeight="1">
      <c r="A174" s="29"/>
      <c r="B174" s="142"/>
      <c r="C174" s="143" t="s">
        <v>263</v>
      </c>
      <c r="D174" s="143" t="s">
        <v>123</v>
      </c>
      <c r="E174" s="144" t="s">
        <v>264</v>
      </c>
      <c r="F174" s="145" t="s">
        <v>265</v>
      </c>
      <c r="G174" s="146" t="s">
        <v>126</v>
      </c>
      <c r="H174" s="147">
        <v>4.4999999999999998E-2</v>
      </c>
      <c r="I174" s="148"/>
      <c r="J174" s="149">
        <f>ROUND(I174*H174,2)</f>
        <v>0</v>
      </c>
      <c r="K174" s="150"/>
      <c r="L174" s="30"/>
      <c r="M174" s="151" t="s">
        <v>1</v>
      </c>
      <c r="N174" s="152" t="s">
        <v>41</v>
      </c>
      <c r="O174" s="56"/>
      <c r="P174" s="153">
        <f>O174*H174</f>
        <v>0</v>
      </c>
      <c r="Q174" s="153">
        <v>2.2151299999999998</v>
      </c>
      <c r="R174" s="153">
        <f>Q174*H174</f>
        <v>9.9680849999999988E-2</v>
      </c>
      <c r="S174" s="153">
        <v>0</v>
      </c>
      <c r="T174" s="154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5" t="s">
        <v>127</v>
      </c>
      <c r="AT174" s="155" t="s">
        <v>123</v>
      </c>
      <c r="AU174" s="155" t="s">
        <v>128</v>
      </c>
      <c r="AY174" s="14" t="s">
        <v>121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4" t="s">
        <v>128</v>
      </c>
      <c r="BK174" s="156">
        <f>ROUND(I174*H174,2)</f>
        <v>0</v>
      </c>
      <c r="BL174" s="14" t="s">
        <v>127</v>
      </c>
      <c r="BM174" s="155" t="s">
        <v>266</v>
      </c>
    </row>
    <row r="175" spans="1:65" s="12" customFormat="1" ht="22.9" customHeight="1">
      <c r="B175" s="129"/>
      <c r="D175" s="130" t="s">
        <v>74</v>
      </c>
      <c r="E175" s="140" t="s">
        <v>267</v>
      </c>
      <c r="F175" s="140" t="s">
        <v>268</v>
      </c>
      <c r="I175" s="132"/>
      <c r="J175" s="141">
        <f>BK175</f>
        <v>0</v>
      </c>
      <c r="L175" s="129"/>
      <c r="M175" s="134"/>
      <c r="N175" s="135"/>
      <c r="O175" s="135"/>
      <c r="P175" s="136">
        <f>P176</f>
        <v>0</v>
      </c>
      <c r="Q175" s="135"/>
      <c r="R175" s="136">
        <f>R176</f>
        <v>0</v>
      </c>
      <c r="S175" s="135"/>
      <c r="T175" s="137">
        <f>T176</f>
        <v>0</v>
      </c>
      <c r="AR175" s="130" t="s">
        <v>83</v>
      </c>
      <c r="AT175" s="138" t="s">
        <v>74</v>
      </c>
      <c r="AU175" s="138" t="s">
        <v>83</v>
      </c>
      <c r="AY175" s="130" t="s">
        <v>121</v>
      </c>
      <c r="BK175" s="139">
        <f>BK176</f>
        <v>0</v>
      </c>
    </row>
    <row r="176" spans="1:65" s="2" customFormat="1" ht="22.15" customHeight="1">
      <c r="A176" s="29"/>
      <c r="B176" s="142"/>
      <c r="C176" s="143" t="s">
        <v>269</v>
      </c>
      <c r="D176" s="143" t="s">
        <v>123</v>
      </c>
      <c r="E176" s="144" t="s">
        <v>270</v>
      </c>
      <c r="F176" s="145" t="s">
        <v>271</v>
      </c>
      <c r="G176" s="146" t="s">
        <v>151</v>
      </c>
      <c r="H176" s="147">
        <v>26.655999999999999</v>
      </c>
      <c r="I176" s="148"/>
      <c r="J176" s="149">
        <f>ROUND(I176*H176,2)</f>
        <v>0</v>
      </c>
      <c r="K176" s="150"/>
      <c r="L176" s="30"/>
      <c r="M176" s="151" t="s">
        <v>1</v>
      </c>
      <c r="N176" s="152" t="s">
        <v>41</v>
      </c>
      <c r="O176" s="56"/>
      <c r="P176" s="153">
        <f>O176*H176</f>
        <v>0</v>
      </c>
      <c r="Q176" s="153">
        <v>0</v>
      </c>
      <c r="R176" s="153">
        <f>Q176*H176</f>
        <v>0</v>
      </c>
      <c r="S176" s="153">
        <v>0</v>
      </c>
      <c r="T176" s="154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5" t="s">
        <v>127</v>
      </c>
      <c r="AT176" s="155" t="s">
        <v>123</v>
      </c>
      <c r="AU176" s="155" t="s">
        <v>128</v>
      </c>
      <c r="AY176" s="14" t="s">
        <v>121</v>
      </c>
      <c r="BE176" s="156">
        <f>IF(N176="základná",J176,0)</f>
        <v>0</v>
      </c>
      <c r="BF176" s="156">
        <f>IF(N176="znížená",J176,0)</f>
        <v>0</v>
      </c>
      <c r="BG176" s="156">
        <f>IF(N176="zákl. prenesená",J176,0)</f>
        <v>0</v>
      </c>
      <c r="BH176" s="156">
        <f>IF(N176="zníž. prenesená",J176,0)</f>
        <v>0</v>
      </c>
      <c r="BI176" s="156">
        <f>IF(N176="nulová",J176,0)</f>
        <v>0</v>
      </c>
      <c r="BJ176" s="14" t="s">
        <v>128</v>
      </c>
      <c r="BK176" s="156">
        <f>ROUND(I176*H176,2)</f>
        <v>0</v>
      </c>
      <c r="BL176" s="14" t="s">
        <v>127</v>
      </c>
      <c r="BM176" s="155" t="s">
        <v>272</v>
      </c>
    </row>
    <row r="177" spans="1:65" s="12" customFormat="1" ht="25.9" customHeight="1">
      <c r="B177" s="129"/>
      <c r="D177" s="130" t="s">
        <v>74</v>
      </c>
      <c r="E177" s="131" t="s">
        <v>273</v>
      </c>
      <c r="F177" s="131" t="s">
        <v>274</v>
      </c>
      <c r="I177" s="132"/>
      <c r="J177" s="133">
        <f>BK177</f>
        <v>0</v>
      </c>
      <c r="L177" s="129"/>
      <c r="M177" s="134"/>
      <c r="N177" s="135"/>
      <c r="O177" s="135"/>
      <c r="P177" s="136">
        <f>P178+P186+P189</f>
        <v>0</v>
      </c>
      <c r="Q177" s="135"/>
      <c r="R177" s="136">
        <f>R178+R186+R189</f>
        <v>0.55699733000000007</v>
      </c>
      <c r="S177" s="135"/>
      <c r="T177" s="137">
        <f>T178+T186+T189</f>
        <v>0</v>
      </c>
      <c r="AR177" s="130" t="s">
        <v>128</v>
      </c>
      <c r="AT177" s="138" t="s">
        <v>74</v>
      </c>
      <c r="AU177" s="138" t="s">
        <v>75</v>
      </c>
      <c r="AY177" s="130" t="s">
        <v>121</v>
      </c>
      <c r="BK177" s="139">
        <f>BK178+BK186+BK189</f>
        <v>0</v>
      </c>
    </row>
    <row r="178" spans="1:65" s="12" customFormat="1" ht="22.9" customHeight="1">
      <c r="B178" s="129"/>
      <c r="D178" s="130" t="s">
        <v>74</v>
      </c>
      <c r="E178" s="140" t="s">
        <v>275</v>
      </c>
      <c r="F178" s="140" t="s">
        <v>276</v>
      </c>
      <c r="I178" s="132"/>
      <c r="J178" s="141">
        <f>BK178</f>
        <v>0</v>
      </c>
      <c r="L178" s="129"/>
      <c r="M178" s="134"/>
      <c r="N178" s="135"/>
      <c r="O178" s="135"/>
      <c r="P178" s="136">
        <f>SUM(P179:P185)</f>
        <v>0</v>
      </c>
      <c r="Q178" s="135"/>
      <c r="R178" s="136">
        <f>SUM(R179:R185)</f>
        <v>5.6849399999999994E-2</v>
      </c>
      <c r="S178" s="135"/>
      <c r="T178" s="137">
        <f>SUM(T179:T185)</f>
        <v>0</v>
      </c>
      <c r="AR178" s="130" t="s">
        <v>128</v>
      </c>
      <c r="AT178" s="138" t="s">
        <v>74</v>
      </c>
      <c r="AU178" s="138" t="s">
        <v>83</v>
      </c>
      <c r="AY178" s="130" t="s">
        <v>121</v>
      </c>
      <c r="BK178" s="139">
        <f>SUM(BK179:BK185)</f>
        <v>0</v>
      </c>
    </row>
    <row r="179" spans="1:65" s="2" customFormat="1" ht="40.15" customHeight="1">
      <c r="A179" s="29"/>
      <c r="B179" s="142"/>
      <c r="C179" s="143" t="s">
        <v>277</v>
      </c>
      <c r="D179" s="143" t="s">
        <v>123</v>
      </c>
      <c r="E179" s="144" t="s">
        <v>278</v>
      </c>
      <c r="F179" s="145" t="s">
        <v>279</v>
      </c>
      <c r="G179" s="146" t="s">
        <v>192</v>
      </c>
      <c r="H179" s="147">
        <v>4.05</v>
      </c>
      <c r="I179" s="148"/>
      <c r="J179" s="149">
        <f t="shared" ref="J179:J185" si="30">ROUND(I179*H179,2)</f>
        <v>0</v>
      </c>
      <c r="K179" s="150"/>
      <c r="L179" s="30"/>
      <c r="M179" s="151" t="s">
        <v>1</v>
      </c>
      <c r="N179" s="152" t="s">
        <v>41</v>
      </c>
      <c r="O179" s="56"/>
      <c r="P179" s="153">
        <f t="shared" ref="P179:P185" si="31">O179*H179</f>
        <v>0</v>
      </c>
      <c r="Q179" s="153">
        <v>4.5199999999999997E-3</v>
      </c>
      <c r="R179" s="153">
        <f t="shared" ref="R179:R185" si="32">Q179*H179</f>
        <v>1.8305999999999999E-2</v>
      </c>
      <c r="S179" s="153">
        <v>0</v>
      </c>
      <c r="T179" s="154">
        <f t="shared" ref="T179:T185" si="33"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5" t="s">
        <v>189</v>
      </c>
      <c r="AT179" s="155" t="s">
        <v>123</v>
      </c>
      <c r="AU179" s="155" t="s">
        <v>128</v>
      </c>
      <c r="AY179" s="14" t="s">
        <v>121</v>
      </c>
      <c r="BE179" s="156">
        <f t="shared" ref="BE179:BE185" si="34">IF(N179="základná",J179,0)</f>
        <v>0</v>
      </c>
      <c r="BF179" s="156">
        <f t="shared" ref="BF179:BF185" si="35">IF(N179="znížená",J179,0)</f>
        <v>0</v>
      </c>
      <c r="BG179" s="156">
        <f t="shared" ref="BG179:BG185" si="36">IF(N179="zákl. prenesená",J179,0)</f>
        <v>0</v>
      </c>
      <c r="BH179" s="156">
        <f t="shared" ref="BH179:BH185" si="37">IF(N179="zníž. prenesená",J179,0)</f>
        <v>0</v>
      </c>
      <c r="BI179" s="156">
        <f t="shared" ref="BI179:BI185" si="38">IF(N179="nulová",J179,0)</f>
        <v>0</v>
      </c>
      <c r="BJ179" s="14" t="s">
        <v>128</v>
      </c>
      <c r="BK179" s="156">
        <f t="shared" ref="BK179:BK185" si="39">ROUND(I179*H179,2)</f>
        <v>0</v>
      </c>
      <c r="BL179" s="14" t="s">
        <v>189</v>
      </c>
      <c r="BM179" s="155" t="s">
        <v>280</v>
      </c>
    </row>
    <row r="180" spans="1:65" s="2" customFormat="1" ht="34.9" customHeight="1">
      <c r="A180" s="29"/>
      <c r="B180" s="142"/>
      <c r="C180" s="143" t="s">
        <v>281</v>
      </c>
      <c r="D180" s="143" t="s">
        <v>123</v>
      </c>
      <c r="E180" s="144" t="s">
        <v>282</v>
      </c>
      <c r="F180" s="145" t="s">
        <v>283</v>
      </c>
      <c r="G180" s="146" t="s">
        <v>192</v>
      </c>
      <c r="H180" s="147">
        <v>7.35</v>
      </c>
      <c r="I180" s="148"/>
      <c r="J180" s="149">
        <f t="shared" si="30"/>
        <v>0</v>
      </c>
      <c r="K180" s="150"/>
      <c r="L180" s="30"/>
      <c r="M180" s="151" t="s">
        <v>1</v>
      </c>
      <c r="N180" s="152" t="s">
        <v>41</v>
      </c>
      <c r="O180" s="56"/>
      <c r="P180" s="153">
        <f t="shared" si="31"/>
        <v>0</v>
      </c>
      <c r="Q180" s="153">
        <v>4.5199999999999997E-3</v>
      </c>
      <c r="R180" s="153">
        <f t="shared" si="32"/>
        <v>3.3221999999999995E-2</v>
      </c>
      <c r="S180" s="153">
        <v>0</v>
      </c>
      <c r="T180" s="154">
        <f t="shared" si="3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5" t="s">
        <v>189</v>
      </c>
      <c r="AT180" s="155" t="s">
        <v>123</v>
      </c>
      <c r="AU180" s="155" t="s">
        <v>128</v>
      </c>
      <c r="AY180" s="14" t="s">
        <v>121</v>
      </c>
      <c r="BE180" s="156">
        <f t="shared" si="34"/>
        <v>0</v>
      </c>
      <c r="BF180" s="156">
        <f t="shared" si="35"/>
        <v>0</v>
      </c>
      <c r="BG180" s="156">
        <f t="shared" si="36"/>
        <v>0</v>
      </c>
      <c r="BH180" s="156">
        <f t="shared" si="37"/>
        <v>0</v>
      </c>
      <c r="BI180" s="156">
        <f t="shared" si="38"/>
        <v>0</v>
      </c>
      <c r="BJ180" s="14" t="s">
        <v>128</v>
      </c>
      <c r="BK180" s="156">
        <f t="shared" si="39"/>
        <v>0</v>
      </c>
      <c r="BL180" s="14" t="s">
        <v>189</v>
      </c>
      <c r="BM180" s="155" t="s">
        <v>284</v>
      </c>
    </row>
    <row r="181" spans="1:65" s="2" customFormat="1" ht="22.15" customHeight="1">
      <c r="A181" s="29"/>
      <c r="B181" s="142"/>
      <c r="C181" s="143" t="s">
        <v>285</v>
      </c>
      <c r="D181" s="143" t="s">
        <v>123</v>
      </c>
      <c r="E181" s="144" t="s">
        <v>286</v>
      </c>
      <c r="F181" s="145" t="s">
        <v>287</v>
      </c>
      <c r="G181" s="146" t="s">
        <v>192</v>
      </c>
      <c r="H181" s="147">
        <v>7.35</v>
      </c>
      <c r="I181" s="148"/>
      <c r="J181" s="149">
        <f t="shared" si="30"/>
        <v>0</v>
      </c>
      <c r="K181" s="150"/>
      <c r="L181" s="30"/>
      <c r="M181" s="151" t="s">
        <v>1</v>
      </c>
      <c r="N181" s="152" t="s">
        <v>41</v>
      </c>
      <c r="O181" s="56"/>
      <c r="P181" s="153">
        <f t="shared" si="31"/>
        <v>0</v>
      </c>
      <c r="Q181" s="153">
        <v>8.0000000000000007E-5</v>
      </c>
      <c r="R181" s="153">
        <f t="shared" si="32"/>
        <v>5.8799999999999998E-4</v>
      </c>
      <c r="S181" s="153">
        <v>0</v>
      </c>
      <c r="T181" s="154">
        <f t="shared" si="3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5" t="s">
        <v>189</v>
      </c>
      <c r="AT181" s="155" t="s">
        <v>123</v>
      </c>
      <c r="AU181" s="155" t="s">
        <v>128</v>
      </c>
      <c r="AY181" s="14" t="s">
        <v>121</v>
      </c>
      <c r="BE181" s="156">
        <f t="shared" si="34"/>
        <v>0</v>
      </c>
      <c r="BF181" s="156">
        <f t="shared" si="35"/>
        <v>0</v>
      </c>
      <c r="BG181" s="156">
        <f t="shared" si="36"/>
        <v>0</v>
      </c>
      <c r="BH181" s="156">
        <f t="shared" si="37"/>
        <v>0</v>
      </c>
      <c r="BI181" s="156">
        <f t="shared" si="38"/>
        <v>0</v>
      </c>
      <c r="BJ181" s="14" t="s">
        <v>128</v>
      </c>
      <c r="BK181" s="156">
        <f t="shared" si="39"/>
        <v>0</v>
      </c>
      <c r="BL181" s="14" t="s">
        <v>189</v>
      </c>
      <c r="BM181" s="155" t="s">
        <v>288</v>
      </c>
    </row>
    <row r="182" spans="1:65" s="2" customFormat="1" ht="22.15" customHeight="1">
      <c r="A182" s="29"/>
      <c r="B182" s="142"/>
      <c r="C182" s="157" t="s">
        <v>289</v>
      </c>
      <c r="D182" s="157" t="s">
        <v>219</v>
      </c>
      <c r="E182" s="158" t="s">
        <v>290</v>
      </c>
      <c r="F182" s="159" t="s">
        <v>291</v>
      </c>
      <c r="G182" s="160" t="s">
        <v>192</v>
      </c>
      <c r="H182" s="161">
        <v>8.82</v>
      </c>
      <c r="I182" s="162"/>
      <c r="J182" s="163">
        <f t="shared" si="30"/>
        <v>0</v>
      </c>
      <c r="K182" s="164"/>
      <c r="L182" s="165"/>
      <c r="M182" s="166" t="s">
        <v>1</v>
      </c>
      <c r="N182" s="167" t="s">
        <v>41</v>
      </c>
      <c r="O182" s="56"/>
      <c r="P182" s="153">
        <f t="shared" si="31"/>
        <v>0</v>
      </c>
      <c r="Q182" s="153">
        <v>3.8000000000000002E-4</v>
      </c>
      <c r="R182" s="153">
        <f t="shared" si="32"/>
        <v>3.3516000000000002E-3</v>
      </c>
      <c r="S182" s="153">
        <v>0</v>
      </c>
      <c r="T182" s="154">
        <f t="shared" si="3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5" t="s">
        <v>258</v>
      </c>
      <c r="AT182" s="155" t="s">
        <v>219</v>
      </c>
      <c r="AU182" s="155" t="s">
        <v>128</v>
      </c>
      <c r="AY182" s="14" t="s">
        <v>121</v>
      </c>
      <c r="BE182" s="156">
        <f t="shared" si="34"/>
        <v>0</v>
      </c>
      <c r="BF182" s="156">
        <f t="shared" si="35"/>
        <v>0</v>
      </c>
      <c r="BG182" s="156">
        <f t="shared" si="36"/>
        <v>0</v>
      </c>
      <c r="BH182" s="156">
        <f t="shared" si="37"/>
        <v>0</v>
      </c>
      <c r="BI182" s="156">
        <f t="shared" si="38"/>
        <v>0</v>
      </c>
      <c r="BJ182" s="14" t="s">
        <v>128</v>
      </c>
      <c r="BK182" s="156">
        <f t="shared" si="39"/>
        <v>0</v>
      </c>
      <c r="BL182" s="14" t="s">
        <v>189</v>
      </c>
      <c r="BM182" s="155" t="s">
        <v>292</v>
      </c>
    </row>
    <row r="183" spans="1:65" s="2" customFormat="1" ht="34.9" customHeight="1">
      <c r="A183" s="29"/>
      <c r="B183" s="142"/>
      <c r="C183" s="143" t="s">
        <v>293</v>
      </c>
      <c r="D183" s="143" t="s">
        <v>123</v>
      </c>
      <c r="E183" s="144" t="s">
        <v>294</v>
      </c>
      <c r="F183" s="145" t="s">
        <v>295</v>
      </c>
      <c r="G183" s="146" t="s">
        <v>192</v>
      </c>
      <c r="H183" s="147">
        <v>7.35</v>
      </c>
      <c r="I183" s="148"/>
      <c r="J183" s="149">
        <f t="shared" si="30"/>
        <v>0</v>
      </c>
      <c r="K183" s="150"/>
      <c r="L183" s="30"/>
      <c r="M183" s="151" t="s">
        <v>1</v>
      </c>
      <c r="N183" s="152" t="s">
        <v>41</v>
      </c>
      <c r="O183" s="56"/>
      <c r="P183" s="153">
        <f t="shared" si="31"/>
        <v>0</v>
      </c>
      <c r="Q183" s="153">
        <v>2.0000000000000002E-5</v>
      </c>
      <c r="R183" s="153">
        <f t="shared" si="32"/>
        <v>1.47E-4</v>
      </c>
      <c r="S183" s="153">
        <v>0</v>
      </c>
      <c r="T183" s="154">
        <f t="shared" si="3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5" t="s">
        <v>189</v>
      </c>
      <c r="AT183" s="155" t="s">
        <v>123</v>
      </c>
      <c r="AU183" s="155" t="s">
        <v>128</v>
      </c>
      <c r="AY183" s="14" t="s">
        <v>121</v>
      </c>
      <c r="BE183" s="156">
        <f t="shared" si="34"/>
        <v>0</v>
      </c>
      <c r="BF183" s="156">
        <f t="shared" si="35"/>
        <v>0</v>
      </c>
      <c r="BG183" s="156">
        <f t="shared" si="36"/>
        <v>0</v>
      </c>
      <c r="BH183" s="156">
        <f t="shared" si="37"/>
        <v>0</v>
      </c>
      <c r="BI183" s="156">
        <f t="shared" si="38"/>
        <v>0</v>
      </c>
      <c r="BJ183" s="14" t="s">
        <v>128</v>
      </c>
      <c r="BK183" s="156">
        <f t="shared" si="39"/>
        <v>0</v>
      </c>
      <c r="BL183" s="14" t="s">
        <v>189</v>
      </c>
      <c r="BM183" s="155" t="s">
        <v>296</v>
      </c>
    </row>
    <row r="184" spans="1:65" s="2" customFormat="1" ht="14.45" customHeight="1">
      <c r="A184" s="29"/>
      <c r="B184" s="142"/>
      <c r="C184" s="157" t="s">
        <v>297</v>
      </c>
      <c r="D184" s="157" t="s">
        <v>219</v>
      </c>
      <c r="E184" s="158" t="s">
        <v>298</v>
      </c>
      <c r="F184" s="159" t="s">
        <v>299</v>
      </c>
      <c r="G184" s="160" t="s">
        <v>192</v>
      </c>
      <c r="H184" s="161">
        <v>8.82</v>
      </c>
      <c r="I184" s="162"/>
      <c r="J184" s="163">
        <f t="shared" si="30"/>
        <v>0</v>
      </c>
      <c r="K184" s="164"/>
      <c r="L184" s="165"/>
      <c r="M184" s="166" t="s">
        <v>1</v>
      </c>
      <c r="N184" s="167" t="s">
        <v>41</v>
      </c>
      <c r="O184" s="56"/>
      <c r="P184" s="153">
        <f t="shared" si="31"/>
        <v>0</v>
      </c>
      <c r="Q184" s="153">
        <v>1.3999999999999999E-4</v>
      </c>
      <c r="R184" s="153">
        <f t="shared" si="32"/>
        <v>1.2347999999999999E-3</v>
      </c>
      <c r="S184" s="153">
        <v>0</v>
      </c>
      <c r="T184" s="154">
        <f t="shared" si="3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5" t="s">
        <v>258</v>
      </c>
      <c r="AT184" s="155" t="s">
        <v>219</v>
      </c>
      <c r="AU184" s="155" t="s">
        <v>128</v>
      </c>
      <c r="AY184" s="14" t="s">
        <v>121</v>
      </c>
      <c r="BE184" s="156">
        <f t="shared" si="34"/>
        <v>0</v>
      </c>
      <c r="BF184" s="156">
        <f t="shared" si="35"/>
        <v>0</v>
      </c>
      <c r="BG184" s="156">
        <f t="shared" si="36"/>
        <v>0</v>
      </c>
      <c r="BH184" s="156">
        <f t="shared" si="37"/>
        <v>0</v>
      </c>
      <c r="BI184" s="156">
        <f t="shared" si="38"/>
        <v>0</v>
      </c>
      <c r="BJ184" s="14" t="s">
        <v>128</v>
      </c>
      <c r="BK184" s="156">
        <f t="shared" si="39"/>
        <v>0</v>
      </c>
      <c r="BL184" s="14" t="s">
        <v>189</v>
      </c>
      <c r="BM184" s="155" t="s">
        <v>300</v>
      </c>
    </row>
    <row r="185" spans="1:65" s="2" customFormat="1" ht="22.15" customHeight="1">
      <c r="A185" s="29"/>
      <c r="B185" s="142"/>
      <c r="C185" s="143" t="s">
        <v>301</v>
      </c>
      <c r="D185" s="143" t="s">
        <v>123</v>
      </c>
      <c r="E185" s="144" t="s">
        <v>302</v>
      </c>
      <c r="F185" s="145" t="s">
        <v>303</v>
      </c>
      <c r="G185" s="146" t="s">
        <v>304</v>
      </c>
      <c r="H185" s="168"/>
      <c r="I185" s="148"/>
      <c r="J185" s="149">
        <f t="shared" si="30"/>
        <v>0</v>
      </c>
      <c r="K185" s="150"/>
      <c r="L185" s="30"/>
      <c r="M185" s="151" t="s">
        <v>1</v>
      </c>
      <c r="N185" s="152" t="s">
        <v>41</v>
      </c>
      <c r="O185" s="56"/>
      <c r="P185" s="153">
        <f t="shared" si="31"/>
        <v>0</v>
      </c>
      <c r="Q185" s="153">
        <v>0</v>
      </c>
      <c r="R185" s="153">
        <f t="shared" si="32"/>
        <v>0</v>
      </c>
      <c r="S185" s="153">
        <v>0</v>
      </c>
      <c r="T185" s="154">
        <f t="shared" si="3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5" t="s">
        <v>189</v>
      </c>
      <c r="AT185" s="155" t="s">
        <v>123</v>
      </c>
      <c r="AU185" s="155" t="s">
        <v>128</v>
      </c>
      <c r="AY185" s="14" t="s">
        <v>121</v>
      </c>
      <c r="BE185" s="156">
        <f t="shared" si="34"/>
        <v>0</v>
      </c>
      <c r="BF185" s="156">
        <f t="shared" si="35"/>
        <v>0</v>
      </c>
      <c r="BG185" s="156">
        <f t="shared" si="36"/>
        <v>0</v>
      </c>
      <c r="BH185" s="156">
        <f t="shared" si="37"/>
        <v>0</v>
      </c>
      <c r="BI185" s="156">
        <f t="shared" si="38"/>
        <v>0</v>
      </c>
      <c r="BJ185" s="14" t="s">
        <v>128</v>
      </c>
      <c r="BK185" s="156">
        <f t="shared" si="39"/>
        <v>0</v>
      </c>
      <c r="BL185" s="14" t="s">
        <v>189</v>
      </c>
      <c r="BM185" s="155" t="s">
        <v>305</v>
      </c>
    </row>
    <row r="186" spans="1:65" s="12" customFormat="1" ht="22.9" customHeight="1">
      <c r="B186" s="129"/>
      <c r="D186" s="130" t="s">
        <v>74</v>
      </c>
      <c r="E186" s="140" t="s">
        <v>306</v>
      </c>
      <c r="F186" s="140" t="s">
        <v>307</v>
      </c>
      <c r="I186" s="132"/>
      <c r="J186" s="141">
        <f>BK186</f>
        <v>0</v>
      </c>
      <c r="L186" s="129"/>
      <c r="M186" s="134"/>
      <c r="N186" s="135"/>
      <c r="O186" s="135"/>
      <c r="P186" s="136">
        <f>SUM(P187:P188)</f>
        <v>0</v>
      </c>
      <c r="Q186" s="135"/>
      <c r="R186" s="136">
        <f>SUM(R187:R188)</f>
        <v>1.5792E-2</v>
      </c>
      <c r="S186" s="135"/>
      <c r="T186" s="137">
        <f>SUM(T187:T188)</f>
        <v>0</v>
      </c>
      <c r="AR186" s="130" t="s">
        <v>128</v>
      </c>
      <c r="AT186" s="138" t="s">
        <v>74</v>
      </c>
      <c r="AU186" s="138" t="s">
        <v>83</v>
      </c>
      <c r="AY186" s="130" t="s">
        <v>121</v>
      </c>
      <c r="BK186" s="139">
        <f>SUM(BK187:BK188)</f>
        <v>0</v>
      </c>
    </row>
    <row r="187" spans="1:65" s="2" customFormat="1" ht="22.15" customHeight="1">
      <c r="A187" s="29"/>
      <c r="B187" s="142"/>
      <c r="C187" s="143" t="s">
        <v>308</v>
      </c>
      <c r="D187" s="143" t="s">
        <v>123</v>
      </c>
      <c r="E187" s="144" t="s">
        <v>309</v>
      </c>
      <c r="F187" s="145" t="s">
        <v>310</v>
      </c>
      <c r="G187" s="146" t="s">
        <v>192</v>
      </c>
      <c r="H187" s="147">
        <v>5.6</v>
      </c>
      <c r="I187" s="148"/>
      <c r="J187" s="149">
        <f>ROUND(I187*H187,2)</f>
        <v>0</v>
      </c>
      <c r="K187" s="150"/>
      <c r="L187" s="30"/>
      <c r="M187" s="151" t="s">
        <v>1</v>
      </c>
      <c r="N187" s="152" t="s">
        <v>41</v>
      </c>
      <c r="O187" s="56"/>
      <c r="P187" s="153">
        <f>O187*H187</f>
        <v>0</v>
      </c>
      <c r="Q187" s="153">
        <v>2.82E-3</v>
      </c>
      <c r="R187" s="153">
        <f>Q187*H187</f>
        <v>1.5792E-2</v>
      </c>
      <c r="S187" s="153">
        <v>0</v>
      </c>
      <c r="T187" s="154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5" t="s">
        <v>189</v>
      </c>
      <c r="AT187" s="155" t="s">
        <v>123</v>
      </c>
      <c r="AU187" s="155" t="s">
        <v>128</v>
      </c>
      <c r="AY187" s="14" t="s">
        <v>121</v>
      </c>
      <c r="BE187" s="156">
        <f>IF(N187="základná",J187,0)</f>
        <v>0</v>
      </c>
      <c r="BF187" s="156">
        <f>IF(N187="znížená",J187,0)</f>
        <v>0</v>
      </c>
      <c r="BG187" s="156">
        <f>IF(N187="zákl. prenesená",J187,0)</f>
        <v>0</v>
      </c>
      <c r="BH187" s="156">
        <f>IF(N187="zníž. prenesená",J187,0)</f>
        <v>0</v>
      </c>
      <c r="BI187" s="156">
        <f>IF(N187="nulová",J187,0)</f>
        <v>0</v>
      </c>
      <c r="BJ187" s="14" t="s">
        <v>128</v>
      </c>
      <c r="BK187" s="156">
        <f>ROUND(I187*H187,2)</f>
        <v>0</v>
      </c>
      <c r="BL187" s="14" t="s">
        <v>189</v>
      </c>
      <c r="BM187" s="155" t="s">
        <v>311</v>
      </c>
    </row>
    <row r="188" spans="1:65" s="2" customFormat="1" ht="22.15" customHeight="1">
      <c r="A188" s="29"/>
      <c r="B188" s="142"/>
      <c r="C188" s="143" t="s">
        <v>312</v>
      </c>
      <c r="D188" s="143" t="s">
        <v>123</v>
      </c>
      <c r="E188" s="144" t="s">
        <v>313</v>
      </c>
      <c r="F188" s="145" t="s">
        <v>314</v>
      </c>
      <c r="G188" s="146" t="s">
        <v>304</v>
      </c>
      <c r="H188" s="168"/>
      <c r="I188" s="148"/>
      <c r="J188" s="149">
        <f>ROUND(I188*H188,2)</f>
        <v>0</v>
      </c>
      <c r="K188" s="150"/>
      <c r="L188" s="30"/>
      <c r="M188" s="151" t="s">
        <v>1</v>
      </c>
      <c r="N188" s="152" t="s">
        <v>41</v>
      </c>
      <c r="O188" s="56"/>
      <c r="P188" s="153">
        <f>O188*H188</f>
        <v>0</v>
      </c>
      <c r="Q188" s="153">
        <v>0</v>
      </c>
      <c r="R188" s="153">
        <f>Q188*H188</f>
        <v>0</v>
      </c>
      <c r="S188" s="153">
        <v>0</v>
      </c>
      <c r="T188" s="154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5" t="s">
        <v>189</v>
      </c>
      <c r="AT188" s="155" t="s">
        <v>123</v>
      </c>
      <c r="AU188" s="155" t="s">
        <v>128</v>
      </c>
      <c r="AY188" s="14" t="s">
        <v>121</v>
      </c>
      <c r="BE188" s="156">
        <f>IF(N188="základná",J188,0)</f>
        <v>0</v>
      </c>
      <c r="BF188" s="156">
        <f>IF(N188="znížená",J188,0)</f>
        <v>0</v>
      </c>
      <c r="BG188" s="156">
        <f>IF(N188="zákl. prenesená",J188,0)</f>
        <v>0</v>
      </c>
      <c r="BH188" s="156">
        <f>IF(N188="zníž. prenesená",J188,0)</f>
        <v>0</v>
      </c>
      <c r="BI188" s="156">
        <f>IF(N188="nulová",J188,0)</f>
        <v>0</v>
      </c>
      <c r="BJ188" s="14" t="s">
        <v>128</v>
      </c>
      <c r="BK188" s="156">
        <f>ROUND(I188*H188,2)</f>
        <v>0</v>
      </c>
      <c r="BL188" s="14" t="s">
        <v>189</v>
      </c>
      <c r="BM188" s="155" t="s">
        <v>315</v>
      </c>
    </row>
    <row r="189" spans="1:65" s="12" customFormat="1" ht="22.9" customHeight="1">
      <c r="B189" s="129"/>
      <c r="D189" s="130" t="s">
        <v>74</v>
      </c>
      <c r="E189" s="140" t="s">
        <v>316</v>
      </c>
      <c r="F189" s="140" t="s">
        <v>317</v>
      </c>
      <c r="I189" s="132"/>
      <c r="J189" s="141">
        <f>BK189</f>
        <v>0</v>
      </c>
      <c r="L189" s="129"/>
      <c r="M189" s="134"/>
      <c r="N189" s="135"/>
      <c r="O189" s="135"/>
      <c r="P189" s="136">
        <f>SUM(P190:P193)</f>
        <v>0</v>
      </c>
      <c r="Q189" s="135"/>
      <c r="R189" s="136">
        <f>SUM(R190:R193)</f>
        <v>0.48435593000000005</v>
      </c>
      <c r="S189" s="135"/>
      <c r="T189" s="137">
        <f>SUM(T190:T193)</f>
        <v>0</v>
      </c>
      <c r="AR189" s="130" t="s">
        <v>128</v>
      </c>
      <c r="AT189" s="138" t="s">
        <v>74</v>
      </c>
      <c r="AU189" s="138" t="s">
        <v>83</v>
      </c>
      <c r="AY189" s="130" t="s">
        <v>121</v>
      </c>
      <c r="BK189" s="139">
        <f>SUM(BK190:BK193)</f>
        <v>0</v>
      </c>
    </row>
    <row r="190" spans="1:65" s="2" customFormat="1" ht="22.15" customHeight="1">
      <c r="A190" s="29"/>
      <c r="B190" s="142"/>
      <c r="C190" s="143" t="s">
        <v>318</v>
      </c>
      <c r="D190" s="143" t="s">
        <v>123</v>
      </c>
      <c r="E190" s="144" t="s">
        <v>319</v>
      </c>
      <c r="F190" s="145" t="s">
        <v>320</v>
      </c>
      <c r="G190" s="146" t="s">
        <v>192</v>
      </c>
      <c r="H190" s="147">
        <v>6.2210000000000001</v>
      </c>
      <c r="I190" s="148"/>
      <c r="J190" s="149">
        <f>ROUND(I190*H190,2)</f>
        <v>0</v>
      </c>
      <c r="K190" s="150"/>
      <c r="L190" s="30"/>
      <c r="M190" s="151" t="s">
        <v>1</v>
      </c>
      <c r="N190" s="152" t="s">
        <v>41</v>
      </c>
      <c r="O190" s="56"/>
      <c r="P190" s="153">
        <f>O190*H190</f>
        <v>0</v>
      </c>
      <c r="Q190" s="153">
        <v>2.6530000000000001E-2</v>
      </c>
      <c r="R190" s="153">
        <f>Q190*H190</f>
        <v>0.16504313000000001</v>
      </c>
      <c r="S190" s="153">
        <v>0</v>
      </c>
      <c r="T190" s="154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5" t="s">
        <v>189</v>
      </c>
      <c r="AT190" s="155" t="s">
        <v>123</v>
      </c>
      <c r="AU190" s="155" t="s">
        <v>128</v>
      </c>
      <c r="AY190" s="14" t="s">
        <v>121</v>
      </c>
      <c r="BE190" s="156">
        <f>IF(N190="základná",J190,0)</f>
        <v>0</v>
      </c>
      <c r="BF190" s="156">
        <f>IF(N190="znížená",J190,0)</f>
        <v>0</v>
      </c>
      <c r="BG190" s="156">
        <f>IF(N190="zákl. prenesená",J190,0)</f>
        <v>0</v>
      </c>
      <c r="BH190" s="156">
        <f>IF(N190="zníž. prenesená",J190,0)</f>
        <v>0</v>
      </c>
      <c r="BI190" s="156">
        <f>IF(N190="nulová",J190,0)</f>
        <v>0</v>
      </c>
      <c r="BJ190" s="14" t="s">
        <v>128</v>
      </c>
      <c r="BK190" s="156">
        <f>ROUND(I190*H190,2)</f>
        <v>0</v>
      </c>
      <c r="BL190" s="14" t="s">
        <v>189</v>
      </c>
      <c r="BM190" s="155" t="s">
        <v>321</v>
      </c>
    </row>
    <row r="191" spans="1:65" s="2" customFormat="1" ht="22.15" customHeight="1">
      <c r="A191" s="29"/>
      <c r="B191" s="142"/>
      <c r="C191" s="157" t="s">
        <v>322</v>
      </c>
      <c r="D191" s="157" t="s">
        <v>219</v>
      </c>
      <c r="E191" s="158" t="s">
        <v>323</v>
      </c>
      <c r="F191" s="159" t="s">
        <v>324</v>
      </c>
      <c r="G191" s="160" t="s">
        <v>325</v>
      </c>
      <c r="H191" s="161">
        <v>27</v>
      </c>
      <c r="I191" s="162"/>
      <c r="J191" s="163">
        <f>ROUND(I191*H191,2)</f>
        <v>0</v>
      </c>
      <c r="K191" s="164"/>
      <c r="L191" s="165"/>
      <c r="M191" s="166" t="s">
        <v>1</v>
      </c>
      <c r="N191" s="167" t="s">
        <v>41</v>
      </c>
      <c r="O191" s="56"/>
      <c r="P191" s="153">
        <f>O191*H191</f>
        <v>0</v>
      </c>
      <c r="Q191" s="153">
        <v>1.15E-2</v>
      </c>
      <c r="R191" s="153">
        <f>Q191*H191</f>
        <v>0.3105</v>
      </c>
      <c r="S191" s="153">
        <v>0</v>
      </c>
      <c r="T191" s="154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5" t="s">
        <v>258</v>
      </c>
      <c r="AT191" s="155" t="s">
        <v>219</v>
      </c>
      <c r="AU191" s="155" t="s">
        <v>128</v>
      </c>
      <c r="AY191" s="14" t="s">
        <v>121</v>
      </c>
      <c r="BE191" s="156">
        <f>IF(N191="základná",J191,0)</f>
        <v>0</v>
      </c>
      <c r="BF191" s="156">
        <f>IF(N191="znížená",J191,0)</f>
        <v>0</v>
      </c>
      <c r="BG191" s="156">
        <f>IF(N191="zákl. prenesená",J191,0)</f>
        <v>0</v>
      </c>
      <c r="BH191" s="156">
        <f>IF(N191="zníž. prenesená",J191,0)</f>
        <v>0</v>
      </c>
      <c r="BI191" s="156">
        <f>IF(N191="nulová",J191,0)</f>
        <v>0</v>
      </c>
      <c r="BJ191" s="14" t="s">
        <v>128</v>
      </c>
      <c r="BK191" s="156">
        <f>ROUND(I191*H191,2)</f>
        <v>0</v>
      </c>
      <c r="BL191" s="14" t="s">
        <v>189</v>
      </c>
      <c r="BM191" s="155" t="s">
        <v>326</v>
      </c>
    </row>
    <row r="192" spans="1:65" s="2" customFormat="1" ht="22.15" customHeight="1">
      <c r="A192" s="29"/>
      <c r="B192" s="142"/>
      <c r="C192" s="143" t="s">
        <v>327</v>
      </c>
      <c r="D192" s="143" t="s">
        <v>123</v>
      </c>
      <c r="E192" s="144" t="s">
        <v>328</v>
      </c>
      <c r="F192" s="145" t="s">
        <v>329</v>
      </c>
      <c r="G192" s="146" t="s">
        <v>256</v>
      </c>
      <c r="H192" s="147">
        <v>51.84</v>
      </c>
      <c r="I192" s="148"/>
      <c r="J192" s="149">
        <f>ROUND(I192*H192,2)</f>
        <v>0</v>
      </c>
      <c r="K192" s="150"/>
      <c r="L192" s="30"/>
      <c r="M192" s="151" t="s">
        <v>1</v>
      </c>
      <c r="N192" s="152" t="s">
        <v>41</v>
      </c>
      <c r="O192" s="56"/>
      <c r="P192" s="153">
        <f>O192*H192</f>
        <v>0</v>
      </c>
      <c r="Q192" s="153">
        <v>1.7000000000000001E-4</v>
      </c>
      <c r="R192" s="153">
        <f>Q192*H192</f>
        <v>8.8128000000000008E-3</v>
      </c>
      <c r="S192" s="153">
        <v>0</v>
      </c>
      <c r="T192" s="154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5" t="s">
        <v>189</v>
      </c>
      <c r="AT192" s="155" t="s">
        <v>123</v>
      </c>
      <c r="AU192" s="155" t="s">
        <v>128</v>
      </c>
      <c r="AY192" s="14" t="s">
        <v>121</v>
      </c>
      <c r="BE192" s="156">
        <f>IF(N192="základná",J192,0)</f>
        <v>0</v>
      </c>
      <c r="BF192" s="156">
        <f>IF(N192="znížená",J192,0)</f>
        <v>0</v>
      </c>
      <c r="BG192" s="156">
        <f>IF(N192="zákl. prenesená",J192,0)</f>
        <v>0</v>
      </c>
      <c r="BH192" s="156">
        <f>IF(N192="zníž. prenesená",J192,0)</f>
        <v>0</v>
      </c>
      <c r="BI192" s="156">
        <f>IF(N192="nulová",J192,0)</f>
        <v>0</v>
      </c>
      <c r="BJ192" s="14" t="s">
        <v>128</v>
      </c>
      <c r="BK192" s="156">
        <f>ROUND(I192*H192,2)</f>
        <v>0</v>
      </c>
      <c r="BL192" s="14" t="s">
        <v>189</v>
      </c>
      <c r="BM192" s="155" t="s">
        <v>330</v>
      </c>
    </row>
    <row r="193" spans="1:65" s="2" customFormat="1" ht="22.15" customHeight="1">
      <c r="A193" s="29"/>
      <c r="B193" s="142"/>
      <c r="C193" s="143" t="s">
        <v>331</v>
      </c>
      <c r="D193" s="143" t="s">
        <v>123</v>
      </c>
      <c r="E193" s="144" t="s">
        <v>332</v>
      </c>
      <c r="F193" s="145" t="s">
        <v>333</v>
      </c>
      <c r="G193" s="146" t="s">
        <v>304</v>
      </c>
      <c r="H193" s="168"/>
      <c r="I193" s="148"/>
      <c r="J193" s="149">
        <f>ROUND(I193*H193,2)</f>
        <v>0</v>
      </c>
      <c r="K193" s="150"/>
      <c r="L193" s="30"/>
      <c r="M193" s="151" t="s">
        <v>1</v>
      </c>
      <c r="N193" s="152" t="s">
        <v>41</v>
      </c>
      <c r="O193" s="56"/>
      <c r="P193" s="153">
        <f>O193*H193</f>
        <v>0</v>
      </c>
      <c r="Q193" s="153">
        <v>0</v>
      </c>
      <c r="R193" s="153">
        <f>Q193*H193</f>
        <v>0</v>
      </c>
      <c r="S193" s="153">
        <v>0</v>
      </c>
      <c r="T193" s="154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5" t="s">
        <v>189</v>
      </c>
      <c r="AT193" s="155" t="s">
        <v>123</v>
      </c>
      <c r="AU193" s="155" t="s">
        <v>128</v>
      </c>
      <c r="AY193" s="14" t="s">
        <v>121</v>
      </c>
      <c r="BE193" s="156">
        <f>IF(N193="základná",J193,0)</f>
        <v>0</v>
      </c>
      <c r="BF193" s="156">
        <f>IF(N193="znížená",J193,0)</f>
        <v>0</v>
      </c>
      <c r="BG193" s="156">
        <f>IF(N193="zákl. prenesená",J193,0)</f>
        <v>0</v>
      </c>
      <c r="BH193" s="156">
        <f>IF(N193="zníž. prenesená",J193,0)</f>
        <v>0</v>
      </c>
      <c r="BI193" s="156">
        <f>IF(N193="nulová",J193,0)</f>
        <v>0</v>
      </c>
      <c r="BJ193" s="14" t="s">
        <v>128</v>
      </c>
      <c r="BK193" s="156">
        <f>ROUND(I193*H193,2)</f>
        <v>0</v>
      </c>
      <c r="BL193" s="14" t="s">
        <v>189</v>
      </c>
      <c r="BM193" s="155" t="s">
        <v>334</v>
      </c>
    </row>
    <row r="194" spans="1:65" s="12" customFormat="1" ht="25.9" customHeight="1">
      <c r="B194" s="129"/>
      <c r="D194" s="130" t="s">
        <v>74</v>
      </c>
      <c r="E194" s="131" t="s">
        <v>335</v>
      </c>
      <c r="F194" s="131" t="s">
        <v>336</v>
      </c>
      <c r="I194" s="132"/>
      <c r="J194" s="133">
        <f>BK194</f>
        <v>0</v>
      </c>
      <c r="L194" s="129"/>
      <c r="M194" s="134"/>
      <c r="N194" s="135"/>
      <c r="O194" s="135"/>
      <c r="P194" s="136">
        <f>P195</f>
        <v>0</v>
      </c>
      <c r="Q194" s="135"/>
      <c r="R194" s="136">
        <f>R195</f>
        <v>0</v>
      </c>
      <c r="S194" s="135"/>
      <c r="T194" s="137">
        <f>T195</f>
        <v>0</v>
      </c>
      <c r="AR194" s="130" t="s">
        <v>140</v>
      </c>
      <c r="AT194" s="138" t="s">
        <v>74</v>
      </c>
      <c r="AU194" s="138" t="s">
        <v>75</v>
      </c>
      <c r="AY194" s="130" t="s">
        <v>121</v>
      </c>
      <c r="BK194" s="139">
        <f>BK195</f>
        <v>0</v>
      </c>
    </row>
    <row r="195" spans="1:65" s="2" customFormat="1" ht="22.15" customHeight="1">
      <c r="A195" s="29"/>
      <c r="B195" s="142"/>
      <c r="C195" s="143" t="s">
        <v>337</v>
      </c>
      <c r="D195" s="143" t="s">
        <v>123</v>
      </c>
      <c r="E195" s="144" t="s">
        <v>338</v>
      </c>
      <c r="F195" s="145" t="s">
        <v>339</v>
      </c>
      <c r="G195" s="146" t="s">
        <v>304</v>
      </c>
      <c r="H195" s="168"/>
      <c r="I195" s="148"/>
      <c r="J195" s="149">
        <f>ROUND(I195*H195,2)</f>
        <v>0</v>
      </c>
      <c r="K195" s="150"/>
      <c r="L195" s="30"/>
      <c r="M195" s="169" t="s">
        <v>1</v>
      </c>
      <c r="N195" s="170" t="s">
        <v>41</v>
      </c>
      <c r="O195" s="171"/>
      <c r="P195" s="172">
        <f>O195*H195</f>
        <v>0</v>
      </c>
      <c r="Q195" s="172">
        <v>0</v>
      </c>
      <c r="R195" s="172">
        <f>Q195*H195</f>
        <v>0</v>
      </c>
      <c r="S195" s="172">
        <v>0</v>
      </c>
      <c r="T195" s="173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5" t="s">
        <v>340</v>
      </c>
      <c r="AT195" s="155" t="s">
        <v>123</v>
      </c>
      <c r="AU195" s="155" t="s">
        <v>83</v>
      </c>
      <c r="AY195" s="14" t="s">
        <v>121</v>
      </c>
      <c r="BE195" s="156">
        <f>IF(N195="základná",J195,0)</f>
        <v>0</v>
      </c>
      <c r="BF195" s="156">
        <f>IF(N195="znížená",J195,0)</f>
        <v>0</v>
      </c>
      <c r="BG195" s="156">
        <f>IF(N195="zákl. prenesená",J195,0)</f>
        <v>0</v>
      </c>
      <c r="BH195" s="156">
        <f>IF(N195="zníž. prenesená",J195,0)</f>
        <v>0</v>
      </c>
      <c r="BI195" s="156">
        <f>IF(N195="nulová",J195,0)</f>
        <v>0</v>
      </c>
      <c r="BJ195" s="14" t="s">
        <v>128</v>
      </c>
      <c r="BK195" s="156">
        <f>ROUND(I195*H195,2)</f>
        <v>0</v>
      </c>
      <c r="BL195" s="14" t="s">
        <v>340</v>
      </c>
      <c r="BM195" s="155" t="s">
        <v>341</v>
      </c>
    </row>
    <row r="196" spans="1:65" s="2" customFormat="1" ht="6.95" customHeight="1">
      <c r="A196" s="29"/>
      <c r="B196" s="45"/>
      <c r="C196" s="46"/>
      <c r="D196" s="46"/>
      <c r="E196" s="46"/>
      <c r="F196" s="46"/>
      <c r="G196" s="46"/>
      <c r="H196" s="46"/>
      <c r="I196" s="46"/>
      <c r="J196" s="46"/>
      <c r="K196" s="46"/>
      <c r="L196" s="30"/>
      <c r="M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</row>
  </sheetData>
  <autoFilter ref="C132:K195"/>
  <mergeCells count="9">
    <mergeCell ref="E90:H90"/>
    <mergeCell ref="E123:H123"/>
    <mergeCell ref="E125:H125"/>
    <mergeCell ref="L2:V2"/>
    <mergeCell ref="E7:H7"/>
    <mergeCell ref="E9:H9"/>
    <mergeCell ref="E18:H18"/>
    <mergeCell ref="E27:H27"/>
    <mergeCell ref="E88:H88"/>
  </mergeCells>
  <printOptions horizontalCentered="1"/>
  <pageMargins left="0.39370078740157483" right="0.39370078740157483" top="0.39370078740157483" bottom="0.39370078740157483" header="0" footer="0"/>
  <pageSetup paperSize="9" scale="83" fitToHeight="100" orientation="portrait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SO 01 - Urnová stena</vt:lpstr>
      <vt:lpstr>'Rekapitulácia stavby'!Názvy_tlače</vt:lpstr>
      <vt:lpstr>'SO 01 - Urnová stena'!Názvy_tlače</vt:lpstr>
      <vt:lpstr>'Rekapitulácia stavby'!Oblasť_tlače</vt:lpstr>
      <vt:lpstr>'SO 01 - Urnová stena'!Oblasť_tlače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Holeš</dc:creator>
  <cp:lastModifiedBy>Milos</cp:lastModifiedBy>
  <cp:lastPrinted>2022-06-10T08:15:06Z</cp:lastPrinted>
  <dcterms:created xsi:type="dcterms:W3CDTF">2022-06-10T08:10:06Z</dcterms:created>
  <dcterms:modified xsi:type="dcterms:W3CDTF">2022-08-03T16:07:59Z</dcterms:modified>
</cp:coreProperties>
</file>