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cia 2022\MO Ochodnica\Rozpočet\"/>
    </mc:Choice>
  </mc:AlternateContent>
  <bookViews>
    <workbookView xWindow="0" yWindow="0" windowWidth="12945" windowHeight="13395"/>
  </bookViews>
  <sheets>
    <sheet name="Rekapitulácia stavby" sheetId="1" r:id="rId1"/>
    <sheet name="012022 - Rekonštrukcia mo..." sheetId="2" r:id="rId2"/>
  </sheets>
  <definedNames>
    <definedName name="_xlnm.Print_Titles" localSheetId="1">'012022 - Rekonštrukcia mo...'!$127:$127</definedName>
    <definedName name="_xlnm.Print_Titles" localSheetId="0">'Rekapitulácia stavby'!$85:$85</definedName>
    <definedName name="_xlnm.Print_Area" localSheetId="1">'012022 - Rekonštrukcia mo...'!$C$4:$Q$69,'012022 - Rekonštrukcia mo...'!$C$75:$Q$112,'012022 - Rekonštrukcia mo...'!$C$118:$Q$293</definedName>
    <definedName name="_xlnm.Print_Area" localSheetId="0">'Rekapitulácia stavby'!$C$4:$AP$70,'Rekapitulácia stavby'!$C$76:$AP$96</definedName>
  </definedNames>
  <calcPr calcId="152511"/>
</workbook>
</file>

<file path=xl/calcChain.xml><?xml version="1.0" encoding="utf-8"?>
<calcChain xmlns="http://schemas.openxmlformats.org/spreadsheetml/2006/main">
  <c r="N293" i="2" l="1"/>
  <c r="AY88" i="1"/>
  <c r="AX88" i="1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E291" i="2"/>
  <c r="AA291" i="2"/>
  <c r="AA290" i="2" s="1"/>
  <c r="Y291" i="2"/>
  <c r="Y290" i="2" s="1"/>
  <c r="W291" i="2"/>
  <c r="W290" i="2" s="1"/>
  <c r="BK291" i="2"/>
  <c r="BK290" i="2" s="1"/>
  <c r="N290" i="2" s="1"/>
  <c r="N102" i="2" s="1"/>
  <c r="N291" i="2"/>
  <c r="BF291" i="2" s="1"/>
  <c r="BI288" i="2"/>
  <c r="BH288" i="2"/>
  <c r="BG288" i="2"/>
  <c r="BE288" i="2"/>
  <c r="AA288" i="2"/>
  <c r="Y288" i="2"/>
  <c r="W288" i="2"/>
  <c r="BK288" i="2"/>
  <c r="N288" i="2"/>
  <c r="BF288" i="2" s="1"/>
  <c r="BI287" i="2"/>
  <c r="BH287" i="2"/>
  <c r="BG287" i="2"/>
  <c r="BE287" i="2"/>
  <c r="AA287" i="2"/>
  <c r="AA286" i="2" s="1"/>
  <c r="AA285" i="2" s="1"/>
  <c r="Y287" i="2"/>
  <c r="Y286" i="2" s="1"/>
  <c r="Y285" i="2" s="1"/>
  <c r="W287" i="2"/>
  <c r="W286" i="2" s="1"/>
  <c r="W285" i="2" s="1"/>
  <c r="BK287" i="2"/>
  <c r="BK286" i="2" s="1"/>
  <c r="N287" i="2"/>
  <c r="BF287" i="2" s="1"/>
  <c r="BI283" i="2"/>
  <c r="BH283" i="2"/>
  <c r="BG283" i="2"/>
  <c r="BE283" i="2"/>
  <c r="AA283" i="2"/>
  <c r="AA282" i="2" s="1"/>
  <c r="Y283" i="2"/>
  <c r="Y282" i="2" s="1"/>
  <c r="W283" i="2"/>
  <c r="W282" i="2" s="1"/>
  <c r="BK283" i="2"/>
  <c r="BK282" i="2" s="1"/>
  <c r="N282" i="2" s="1"/>
  <c r="N99" i="2" s="1"/>
  <c r="N283" i="2"/>
  <c r="BF283" i="2" s="1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 s="1"/>
  <c r="BI275" i="2"/>
  <c r="BH275" i="2"/>
  <c r="BG275" i="2"/>
  <c r="BE275" i="2"/>
  <c r="AA275" i="2"/>
  <c r="Y275" i="2"/>
  <c r="W275" i="2"/>
  <c r="BK275" i="2"/>
  <c r="N275" i="2"/>
  <c r="BF275" i="2" s="1"/>
  <c r="BI273" i="2"/>
  <c r="BH273" i="2"/>
  <c r="BG273" i="2"/>
  <c r="BE273" i="2"/>
  <c r="AA273" i="2"/>
  <c r="Y273" i="2"/>
  <c r="W273" i="2"/>
  <c r="BK273" i="2"/>
  <c r="N273" i="2"/>
  <c r="BF273" i="2" s="1"/>
  <c r="BI272" i="2"/>
  <c r="BH272" i="2"/>
  <c r="BG272" i="2"/>
  <c r="BE272" i="2"/>
  <c r="AA272" i="2"/>
  <c r="Y272" i="2"/>
  <c r="W272" i="2"/>
  <c r="BK272" i="2"/>
  <c r="N272" i="2"/>
  <c r="BF272" i="2" s="1"/>
  <c r="BI270" i="2"/>
  <c r="BH270" i="2"/>
  <c r="BG270" i="2"/>
  <c r="BE270" i="2"/>
  <c r="AA270" i="2"/>
  <c r="Y270" i="2"/>
  <c r="W270" i="2"/>
  <c r="BK270" i="2"/>
  <c r="N270" i="2"/>
  <c r="BF270" i="2" s="1"/>
  <c r="BI264" i="2"/>
  <c r="BH264" i="2"/>
  <c r="BG264" i="2"/>
  <c r="BE264" i="2"/>
  <c r="AA264" i="2"/>
  <c r="Y264" i="2"/>
  <c r="W264" i="2"/>
  <c r="BK264" i="2"/>
  <c r="N264" i="2"/>
  <c r="BF264" i="2" s="1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 s="1"/>
  <c r="BI255" i="2"/>
  <c r="BH255" i="2"/>
  <c r="BG255" i="2"/>
  <c r="BE255" i="2"/>
  <c r="AA255" i="2"/>
  <c r="Y255" i="2"/>
  <c r="W255" i="2"/>
  <c r="BK255" i="2"/>
  <c r="N255" i="2"/>
  <c r="BF255" i="2" s="1"/>
  <c r="BI253" i="2"/>
  <c r="BH253" i="2"/>
  <c r="BG253" i="2"/>
  <c r="BE253" i="2"/>
  <c r="AA253" i="2"/>
  <c r="Y253" i="2"/>
  <c r="W253" i="2"/>
  <c r="BK253" i="2"/>
  <c r="N253" i="2"/>
  <c r="BF253" i="2" s="1"/>
  <c r="BI248" i="2"/>
  <c r="BH248" i="2"/>
  <c r="BG248" i="2"/>
  <c r="BE248" i="2"/>
  <c r="AA248" i="2"/>
  <c r="AA247" i="2" s="1"/>
  <c r="Y248" i="2"/>
  <c r="Y247" i="2" s="1"/>
  <c r="W248" i="2"/>
  <c r="W247" i="2" s="1"/>
  <c r="BK248" i="2"/>
  <c r="BK247" i="2" s="1"/>
  <c r="N247" i="2" s="1"/>
  <c r="N98" i="2" s="1"/>
  <c r="N248" i="2"/>
  <c r="BF248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 s="1"/>
  <c r="BI241" i="2"/>
  <c r="BH241" i="2"/>
  <c r="BG241" i="2"/>
  <c r="BE241" i="2"/>
  <c r="AA241" i="2"/>
  <c r="AA240" i="2" s="1"/>
  <c r="AA239" i="2" s="1"/>
  <c r="Y241" i="2"/>
  <c r="Y240" i="2" s="1"/>
  <c r="W241" i="2"/>
  <c r="W240" i="2" s="1"/>
  <c r="W239" i="2" s="1"/>
  <c r="BK241" i="2"/>
  <c r="BK240" i="2" s="1"/>
  <c r="N241" i="2"/>
  <c r="BF241" i="2" s="1"/>
  <c r="BI238" i="2"/>
  <c r="BH238" i="2"/>
  <c r="BG238" i="2"/>
  <c r="BE238" i="2"/>
  <c r="AA238" i="2"/>
  <c r="AA237" i="2" s="1"/>
  <c r="Y238" i="2"/>
  <c r="Y237" i="2" s="1"/>
  <c r="W238" i="2"/>
  <c r="W237" i="2" s="1"/>
  <c r="BK238" i="2"/>
  <c r="BK237" i="2" s="1"/>
  <c r="N237" i="2" s="1"/>
  <c r="N95" i="2" s="1"/>
  <c r="N238" i="2"/>
  <c r="BF238" i="2" s="1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 s="1"/>
  <c r="BI231" i="2"/>
  <c r="BH231" i="2"/>
  <c r="BG231" i="2"/>
  <c r="BE231" i="2"/>
  <c r="AA231" i="2"/>
  <c r="Y231" i="2"/>
  <c r="W231" i="2"/>
  <c r="BK231" i="2"/>
  <c r="N231" i="2"/>
  <c r="BF231" i="2" s="1"/>
  <c r="BI229" i="2"/>
  <c r="BH229" i="2"/>
  <c r="BG229" i="2"/>
  <c r="BE229" i="2"/>
  <c r="AA229" i="2"/>
  <c r="Y229" i="2"/>
  <c r="W229" i="2"/>
  <c r="BK229" i="2"/>
  <c r="N229" i="2"/>
  <c r="BF229" i="2" s="1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E222" i="2"/>
  <c r="AA222" i="2"/>
  <c r="Y222" i="2"/>
  <c r="W222" i="2"/>
  <c r="BK222" i="2"/>
  <c r="N222" i="2"/>
  <c r="BF222" i="2" s="1"/>
  <c r="BI220" i="2"/>
  <c r="BH220" i="2"/>
  <c r="BG220" i="2"/>
  <c r="BE220" i="2"/>
  <c r="AA220" i="2"/>
  <c r="Y220" i="2"/>
  <c r="W220" i="2"/>
  <c r="BK220" i="2"/>
  <c r="N220" i="2"/>
  <c r="BF220" i="2" s="1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 s="1"/>
  <c r="BI215" i="2"/>
  <c r="BH215" i="2"/>
  <c r="BG215" i="2"/>
  <c r="BE215" i="2"/>
  <c r="AA215" i="2"/>
  <c r="Y215" i="2"/>
  <c r="W215" i="2"/>
  <c r="BK215" i="2"/>
  <c r="N215" i="2"/>
  <c r="BF215" i="2" s="1"/>
  <c r="BI211" i="2"/>
  <c r="BH211" i="2"/>
  <c r="BG211" i="2"/>
  <c r="BE211" i="2"/>
  <c r="AA211" i="2"/>
  <c r="Y211" i="2"/>
  <c r="W211" i="2"/>
  <c r="BK211" i="2"/>
  <c r="N211" i="2"/>
  <c r="BF211" i="2" s="1"/>
  <c r="BI206" i="2"/>
  <c r="BH206" i="2"/>
  <c r="BG206" i="2"/>
  <c r="BE206" i="2"/>
  <c r="AA206" i="2"/>
  <c r="AA205" i="2" s="1"/>
  <c r="Y206" i="2"/>
  <c r="Y205" i="2" s="1"/>
  <c r="W206" i="2"/>
  <c r="W205" i="2" s="1"/>
  <c r="BK206" i="2"/>
  <c r="BK205" i="2" s="1"/>
  <c r="N205" i="2" s="1"/>
  <c r="N206" i="2"/>
  <c r="BF206" i="2" s="1"/>
  <c r="N94" i="2"/>
  <c r="BI204" i="2"/>
  <c r="BH204" i="2"/>
  <c r="BG204" i="2"/>
  <c r="BE204" i="2"/>
  <c r="AA204" i="2"/>
  <c r="Y204" i="2"/>
  <c r="W204" i="2"/>
  <c r="BK204" i="2"/>
  <c r="N204" i="2"/>
  <c r="BF204" i="2" s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 s="1"/>
  <c r="BI200" i="2"/>
  <c r="BH200" i="2"/>
  <c r="BG200" i="2"/>
  <c r="BE200" i="2"/>
  <c r="AA200" i="2"/>
  <c r="Y200" i="2"/>
  <c r="W200" i="2"/>
  <c r="BK200" i="2"/>
  <c r="N200" i="2"/>
  <c r="BF200" i="2" s="1"/>
  <c r="BI198" i="2"/>
  <c r="BH198" i="2"/>
  <c r="BG198" i="2"/>
  <c r="BF198" i="2"/>
  <c r="BE198" i="2"/>
  <c r="AA198" i="2"/>
  <c r="Y198" i="2"/>
  <c r="W198" i="2"/>
  <c r="BK198" i="2"/>
  <c r="N198" i="2"/>
  <c r="BI196" i="2"/>
  <c r="BH196" i="2"/>
  <c r="BG196" i="2"/>
  <c r="BE196" i="2"/>
  <c r="AA196" i="2"/>
  <c r="Y196" i="2"/>
  <c r="W196" i="2"/>
  <c r="BK196" i="2"/>
  <c r="N196" i="2"/>
  <c r="BF196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87" i="2"/>
  <c r="BH187" i="2"/>
  <c r="BG187" i="2"/>
  <c r="BE187" i="2"/>
  <c r="AA187" i="2"/>
  <c r="Y187" i="2"/>
  <c r="W187" i="2"/>
  <c r="BK187" i="2"/>
  <c r="N187" i="2"/>
  <c r="BF187" i="2" s="1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AA183" i="2" s="1"/>
  <c r="Y184" i="2"/>
  <c r="Y183" i="2" s="1"/>
  <c r="W184" i="2"/>
  <c r="W183" i="2" s="1"/>
  <c r="BK184" i="2"/>
  <c r="BK183" i="2" s="1"/>
  <c r="N183" i="2" s="1"/>
  <c r="N184" i="2"/>
  <c r="BF184" i="2" s="1"/>
  <c r="N93" i="2"/>
  <c r="BI182" i="2"/>
  <c r="BH182" i="2"/>
  <c r="BG182" i="2"/>
  <c r="BE182" i="2"/>
  <c r="AA182" i="2"/>
  <c r="Y182" i="2"/>
  <c r="W182" i="2"/>
  <c r="BK182" i="2"/>
  <c r="N182" i="2"/>
  <c r="BF182" i="2" s="1"/>
  <c r="BI180" i="2"/>
  <c r="BH180" i="2"/>
  <c r="BG180" i="2"/>
  <c r="BE180" i="2"/>
  <c r="AA180" i="2"/>
  <c r="Y180" i="2"/>
  <c r="W180" i="2"/>
  <c r="BK180" i="2"/>
  <c r="N180" i="2"/>
  <c r="BF180" i="2" s="1"/>
  <c r="BI178" i="2"/>
  <c r="BH178" i="2"/>
  <c r="BG178" i="2"/>
  <c r="BE178" i="2"/>
  <c r="AA178" i="2"/>
  <c r="Y178" i="2"/>
  <c r="W178" i="2"/>
  <c r="BK178" i="2"/>
  <c r="N178" i="2"/>
  <c r="BF178" i="2" s="1"/>
  <c r="BI176" i="2"/>
  <c r="BH176" i="2"/>
  <c r="BG176" i="2"/>
  <c r="BE176" i="2"/>
  <c r="AA176" i="2"/>
  <c r="AA175" i="2" s="1"/>
  <c r="Y176" i="2"/>
  <c r="Y175" i="2" s="1"/>
  <c r="W176" i="2"/>
  <c r="W175" i="2" s="1"/>
  <c r="BK176" i="2"/>
  <c r="BK175" i="2" s="1"/>
  <c r="N175" i="2" s="1"/>
  <c r="N92" i="2" s="1"/>
  <c r="N176" i="2"/>
  <c r="BF176" i="2" s="1"/>
  <c r="BI173" i="2"/>
  <c r="BH173" i="2"/>
  <c r="BG173" i="2"/>
  <c r="BE173" i="2"/>
  <c r="AA173" i="2"/>
  <c r="AA172" i="2" s="1"/>
  <c r="Y173" i="2"/>
  <c r="Y172" i="2" s="1"/>
  <c r="W173" i="2"/>
  <c r="W172" i="2" s="1"/>
  <c r="BK173" i="2"/>
  <c r="BK172" i="2" s="1"/>
  <c r="N172" i="2" s="1"/>
  <c r="N173" i="2"/>
  <c r="BF173" i="2" s="1"/>
  <c r="N91" i="2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W169" i="2"/>
  <c r="BK169" i="2"/>
  <c r="N169" i="2"/>
  <c r="BF169" i="2" s="1"/>
  <c r="BI167" i="2"/>
  <c r="BH167" i="2"/>
  <c r="BG167" i="2"/>
  <c r="BE167" i="2"/>
  <c r="AA167" i="2"/>
  <c r="Y167" i="2"/>
  <c r="W167" i="2"/>
  <c r="BK167" i="2"/>
  <c r="N167" i="2"/>
  <c r="BF167" i="2" s="1"/>
  <c r="BI165" i="2"/>
  <c r="BH165" i="2"/>
  <c r="BG165" i="2"/>
  <c r="BE165" i="2"/>
  <c r="AA165" i="2"/>
  <c r="AA164" i="2" s="1"/>
  <c r="Y165" i="2"/>
  <c r="Y164" i="2" s="1"/>
  <c r="W165" i="2"/>
  <c r="W164" i="2" s="1"/>
  <c r="BK165" i="2"/>
  <c r="BK164" i="2" s="1"/>
  <c r="N164" i="2" s="1"/>
  <c r="N90" i="2" s="1"/>
  <c r="N165" i="2"/>
  <c r="BF165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59" i="2"/>
  <c r="BH159" i="2"/>
  <c r="BG159" i="2"/>
  <c r="BE159" i="2"/>
  <c r="AA159" i="2"/>
  <c r="Y159" i="2"/>
  <c r="W159" i="2"/>
  <c r="BK159" i="2"/>
  <c r="N159" i="2"/>
  <c r="BF159" i="2" s="1"/>
  <c r="BI157" i="2"/>
  <c r="BH157" i="2"/>
  <c r="BG157" i="2"/>
  <c r="BE157" i="2"/>
  <c r="AA157" i="2"/>
  <c r="Y157" i="2"/>
  <c r="W157" i="2"/>
  <c r="BK157" i="2"/>
  <c r="N157" i="2"/>
  <c r="BF157" i="2" s="1"/>
  <c r="BI153" i="2"/>
  <c r="BH153" i="2"/>
  <c r="BG153" i="2"/>
  <c r="BE153" i="2"/>
  <c r="AA153" i="2"/>
  <c r="Y153" i="2"/>
  <c r="W153" i="2"/>
  <c r="BK153" i="2"/>
  <c r="N153" i="2"/>
  <c r="BF153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5" i="2"/>
  <c r="BH145" i="2"/>
  <c r="BG145" i="2"/>
  <c r="BE145" i="2"/>
  <c r="AA145" i="2"/>
  <c r="AA144" i="2" s="1"/>
  <c r="Y145" i="2"/>
  <c r="Y144" i="2" s="1"/>
  <c r="W145" i="2"/>
  <c r="W144" i="2" s="1"/>
  <c r="BK145" i="2"/>
  <c r="BK144" i="2" s="1"/>
  <c r="N144" i="2" s="1"/>
  <c r="N145" i="2"/>
  <c r="BF145" i="2" s="1"/>
  <c r="N89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6" i="2"/>
  <c r="BH136" i="2"/>
  <c r="BG136" i="2"/>
  <c r="BE136" i="2"/>
  <c r="AA136" i="2"/>
  <c r="Y136" i="2"/>
  <c r="W136" i="2"/>
  <c r="BK136" i="2"/>
  <c r="N136" i="2"/>
  <c r="BF136" i="2" s="1"/>
  <c r="BI134" i="2"/>
  <c r="BH134" i="2"/>
  <c r="BG134" i="2"/>
  <c r="BE134" i="2"/>
  <c r="AA134" i="2"/>
  <c r="Y134" i="2"/>
  <c r="W134" i="2"/>
  <c r="BK134" i="2"/>
  <c r="N134" i="2"/>
  <c r="BF134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AA130" i="2" s="1"/>
  <c r="Y131" i="2"/>
  <c r="Y130" i="2" s="1"/>
  <c r="Y129" i="2" s="1"/>
  <c r="W131" i="2"/>
  <c r="W130" i="2" s="1"/>
  <c r="BK131" i="2"/>
  <c r="BK130" i="2" s="1"/>
  <c r="N131" i="2"/>
  <c r="BF131" i="2" s="1"/>
  <c r="M125" i="2"/>
  <c r="M124" i="2"/>
  <c r="F124" i="2"/>
  <c r="M122" i="2"/>
  <c r="F122" i="2"/>
  <c r="F120" i="2"/>
  <c r="BI110" i="2"/>
  <c r="BH110" i="2"/>
  <c r="BG110" i="2"/>
  <c r="BE110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BI105" i="2"/>
  <c r="BH105" i="2"/>
  <c r="H34" i="2" s="1"/>
  <c r="BC88" i="1" s="1"/>
  <c r="BC87" i="1" s="1"/>
  <c r="BG105" i="2"/>
  <c r="BE105" i="2"/>
  <c r="M82" i="2"/>
  <c r="F82" i="2"/>
  <c r="M81" i="2"/>
  <c r="F81" i="2"/>
  <c r="F79" i="2"/>
  <c r="F77" i="2"/>
  <c r="O14" i="2"/>
  <c r="E14" i="2"/>
  <c r="F125" i="2" s="1"/>
  <c r="O13" i="2"/>
  <c r="O8" i="2"/>
  <c r="M79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4" i="1" l="1"/>
  <c r="AY87" i="1"/>
  <c r="N130" i="2"/>
  <c r="N88" i="2" s="1"/>
  <c r="BK129" i="2"/>
  <c r="N286" i="2"/>
  <c r="N101" i="2" s="1"/>
  <c r="BK285" i="2"/>
  <c r="N285" i="2" s="1"/>
  <c r="N100" i="2" s="1"/>
  <c r="M31" i="2"/>
  <c r="AV88" i="1" s="1"/>
  <c r="H31" i="2"/>
  <c r="AZ88" i="1" s="1"/>
  <c r="AZ87" i="1" s="1"/>
  <c r="H33" i="2"/>
  <c r="BB88" i="1" s="1"/>
  <c r="BB87" i="1" s="1"/>
  <c r="H35" i="2"/>
  <c r="BD88" i="1" s="1"/>
  <c r="BD87" i="1" s="1"/>
  <c r="W35" i="1" s="1"/>
  <c r="W129" i="2"/>
  <c r="W128" i="2" s="1"/>
  <c r="AU88" i="1" s="1"/>
  <c r="AU87" i="1" s="1"/>
  <c r="AA129" i="2"/>
  <c r="AA128" i="2" s="1"/>
  <c r="N240" i="2"/>
  <c r="N97" i="2" s="1"/>
  <c r="BK239" i="2"/>
  <c r="N239" i="2" s="1"/>
  <c r="N96" i="2" s="1"/>
  <c r="Y239" i="2"/>
  <c r="Y128" i="2" s="1"/>
  <c r="W33" i="1" l="1"/>
  <c r="AX87" i="1"/>
  <c r="N129" i="2"/>
  <c r="N87" i="2" s="1"/>
  <c r="BK128" i="2"/>
  <c r="N128" i="2" s="1"/>
  <c r="N86" i="2" s="1"/>
  <c r="AV87" i="1"/>
  <c r="N110" i="2" l="1"/>
  <c r="BF110" i="2" s="1"/>
  <c r="N109" i="2"/>
  <c r="BF109" i="2" s="1"/>
  <c r="N108" i="2"/>
  <c r="BF108" i="2" s="1"/>
  <c r="N107" i="2"/>
  <c r="BF107" i="2" s="1"/>
  <c r="N105" i="2"/>
  <c r="M26" i="2"/>
  <c r="N106" i="2"/>
  <c r="BF106" i="2" s="1"/>
  <c r="BF105" i="2" l="1"/>
  <c r="N104" i="2"/>
  <c r="M32" i="2" l="1"/>
  <c r="AW88" i="1" s="1"/>
  <c r="AT88" i="1" s="1"/>
  <c r="H32" i="2"/>
  <c r="BA88" i="1" s="1"/>
  <c r="BA87" i="1" s="1"/>
  <c r="M27" i="2"/>
  <c r="L112" i="2"/>
  <c r="AS88" i="1" l="1"/>
  <c r="AS87" i="1" s="1"/>
  <c r="M29" i="2"/>
  <c r="AW87" i="1"/>
  <c r="W32" i="1"/>
  <c r="AG88" i="1" l="1"/>
  <c r="L37" i="2"/>
  <c r="AK32" i="1"/>
  <c r="AT87" i="1"/>
  <c r="AN88" i="1" l="1"/>
  <c r="AG87" i="1"/>
  <c r="AG91" i="1" l="1"/>
  <c r="AN87" i="1"/>
  <c r="AK26" i="1"/>
  <c r="AG94" i="1"/>
  <c r="AG93" i="1"/>
  <c r="AG92" i="1"/>
  <c r="CD93" i="1" l="1"/>
  <c r="AV93" i="1"/>
  <c r="BY93" i="1" s="1"/>
  <c r="CD94" i="1"/>
  <c r="AN94" i="1"/>
  <c r="AV94" i="1"/>
  <c r="BY94" i="1" s="1"/>
  <c r="CD92" i="1"/>
  <c r="AV92" i="1"/>
  <c r="BY92" i="1" s="1"/>
  <c r="AV91" i="1"/>
  <c r="BY91" i="1" s="1"/>
  <c r="AK31" i="1" s="1"/>
  <c r="AG90" i="1"/>
  <c r="AN91" i="1"/>
  <c r="CD91" i="1"/>
  <c r="W31" i="1" s="1"/>
  <c r="AN93" i="1" l="1"/>
  <c r="AK27" i="1"/>
  <c r="AK29" i="1" s="1"/>
  <c r="AK37" i="1" s="1"/>
  <c r="AG96" i="1"/>
  <c r="AN92" i="1"/>
  <c r="AN90" i="1" s="1"/>
  <c r="AN96" i="1" s="1"/>
</calcChain>
</file>

<file path=xl/sharedStrings.xml><?xml version="1.0" encoding="utf-8"?>
<sst xmlns="http://schemas.openxmlformats.org/spreadsheetml/2006/main" count="2053" uniqueCount="526">
  <si>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</si>
  <si>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</si>
  <si>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</si>
  <si>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</si>
  <si>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</si>
  <si>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</si>
  <si>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</si>
  <si>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</si>
  <si>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</si>
  <si>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</si>
  <si>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</si>
  <si>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</si>
  <si>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</si>
  <si>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012022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</si>
  <si>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</si>
  <si>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</si>
  <si>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mosta pri Mihaldovi - vyšný koniec v obci Ochodnica</t>
  </si>
  <si>
    <t>JKSO:</t>
  </si>
  <si>
    <t>821 1</t>
  </si>
  <si>
    <t>KS:</t>
  </si>
  <si>
    <t>2141</t>
  </si>
  <si>
    <t>Miesto:</t>
  </si>
  <si>
    <t>KÚ Ochodnica</t>
  </si>
  <si>
    <t>Dátum:</t>
  </si>
  <si>
    <t>30. 3. 2022</t>
  </si>
  <si>
    <t>CPV:</t>
  </si>
  <si>
    <t>45221111-3</t>
  </si>
  <si>
    <t>CPA:</t>
  </si>
  <si>
    <t>42.13.10</t>
  </si>
  <si>
    <t>Objednávateľ:</t>
  </si>
  <si>
    <t>IČO:</t>
  </si>
  <si>
    <t>314153</t>
  </si>
  <si>
    <t>Obec Ochodnica, Ochodnica 121, 023 35  Ochodnica</t>
  </si>
  <si>
    <t>IČO DPH:</t>
  </si>
  <si>
    <t/>
  </si>
  <si>
    <t>Zhotoviteľ:</t>
  </si>
  <si>
    <t>Vyplň údaj</t>
  </si>
  <si>
    <t>Projektant:</t>
  </si>
  <si>
    <t>50567004</t>
  </si>
  <si>
    <t>TASUM, s.r.o. Žilina</t>
  </si>
  <si>
    <t>SK2120376104</t>
  </si>
  <si>
    <t>True</t>
  </si>
  <si>
    <t>0,01</t>
  </si>
  <si>
    <t>Spracovateľ:</t>
  </si>
  <si>
    <t>Ing. Daniela Pistová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</si>
  <si>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</si>
  <si>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</si>
  <si>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</si>
  <si>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</si>
  <si>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</si>
  <si>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</si>
  <si>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</si>
  <si>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</si>
  <si>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</si>
  <si>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</si>
  <si>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</si>
  <si>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</si>
  <si>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</si>
  <si>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</si>
  <si>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</si>
  <si>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</si>
  <si>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</si>
  <si>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</si>
  <si>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</si>
  <si>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</si>
  <si>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</si>
  <si>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</si>
  <si>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</si>
  <si>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</si>
  <si>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</si>
  <si>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</si>
  <si>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</si>
  <si>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</si>
  <si>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</si>
  <si>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</si>
  <si>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</si>
  <si>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</si>
  <si>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</si>
  <si>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</si>
  <si>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</si>
  <si>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</si>
  <si>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</si>
  <si>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</si>
  <si>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</si>
  <si>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</si>
  <si>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</si>
  <si>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</si>
  <si>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{b342a414-e211-4ba2-89af-887e2378feb1}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</si>
  <si>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</si>
  <si>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</si>
  <si>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</si>
  <si>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</si>
  <si>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</si>
  <si>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</si>
  <si>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</si>
  <si>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</si>
  <si>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</si>
  <si>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</si>
  <si>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</si>
  <si>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</si>
  <si>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</si>
  <si>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</si>
  <si>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</si>
  <si>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</si>
  <si>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</si>
  <si>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</si>
  <si>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</si>
  <si>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</si>
  <si>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</si>
  <si>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</si>
  <si>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</si>
  <si>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</si>
  <si>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</si>
  <si>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</si>
  <si>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</si>
  <si>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</si>
  <si>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</si>
  <si>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</si>
  <si>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</si>
  <si>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</si>
  <si>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 xml:space="preserve">    783 - Dokončovacie práce - nátery</t>
  </si>
  <si>
    <t>VRN - Vedľajšie rozpočtové náklady</t>
  </si>
  <si>
    <t xml:space="preserve">    VRN06 - Zariadenie staveniska</t>
  </si>
  <si>
    <t xml:space="preserve">    VRN14 - Ostatné náklady stavby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</si>
  <si>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</si>
  <si>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</si>
  <si>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</si>
  <si>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</si>
  <si>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</si>
  <si>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</si>
  <si>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</si>
  <si>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</si>
  <si>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</si>
  <si>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</si>
  <si>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</si>
  <si>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</si>
  <si>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</si>
  <si>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</si>
  <si>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</si>
  <si>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</si>
  <si>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</si>
  <si>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</si>
  <si>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</si>
  <si>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</si>
  <si>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</si>
  <si>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</si>
  <si>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</si>
  <si>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</si>
  <si>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</si>
  <si>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</si>
  <si>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111201101</t>
  </si>
  <si>
    <t xml:space="preserve">Odstránenie krovín a stromov s koreňom s priemerom kmeňa do 100 mm, do 1000 m2 </t>
  </si>
  <si>
    <t>m2</t>
  </si>
  <si>
    <t>4</t>
  </si>
  <si>
    <t>1644424588</t>
  </si>
  <si>
    <t>113107142</t>
  </si>
  <si>
    <t>Odstránenie krytu asfaltového v ploche do 200 m2, hr. nad 50 do 100 mm,  -0,18100t</t>
  </si>
  <si>
    <t>-898769834</t>
  </si>
  <si>
    <t xml:space="preserve">5,32*11,85 </t>
  </si>
  <si>
    <t>VV</t>
  </si>
  <si>
    <t>3</t>
  </si>
  <si>
    <t>127701101</t>
  </si>
  <si>
    <t>Výkop pod vodou horn.1-4, hr.do 0,5 m,do 1000 m3</t>
  </si>
  <si>
    <t>m3</t>
  </si>
  <si>
    <t>378006188</t>
  </si>
  <si>
    <t>"betónový základ opory" 1,8 "m3"</t>
  </si>
  <si>
    <t>129203101</t>
  </si>
  <si>
    <t>Čistenie koryta vodotoku šírky dna 5m hĺbka do 2, 5m hornina3</t>
  </si>
  <si>
    <t>-885210152</t>
  </si>
  <si>
    <t>"odhad" 10,0</t>
  </si>
  <si>
    <t>5</t>
  </si>
  <si>
    <t>167101100</t>
  </si>
  <si>
    <t>Nakladanie výkopku tr.1-4 ručne</t>
  </si>
  <si>
    <t>-741647317</t>
  </si>
  <si>
    <t>6</t>
  </si>
  <si>
    <t>167101101</t>
  </si>
  <si>
    <t>Nakladanie neuľahnutého výkopku z hornín tr.1-4 do 100 m3</t>
  </si>
  <si>
    <t>-823006557</t>
  </si>
  <si>
    <t>7</t>
  </si>
  <si>
    <t>162301102</t>
  </si>
  <si>
    <t xml:space="preserve">Vodorovné premiestnenie výkopku  po spevnenej ceste z  horniny tr.1-4,  do 100 m3 na vzdialenosť do 1000 m </t>
  </si>
  <si>
    <t>-1551573547</t>
  </si>
  <si>
    <t>8</t>
  </si>
  <si>
    <t>162501105</t>
  </si>
  <si>
    <t>Vodorovné premiestnenie výkopku  po spevnenej ceste z  horniny tr.1-4, do 100 m3, príplatok k cene za každých ďalšich a začatých 1000 m</t>
  </si>
  <si>
    <t>-2030995247</t>
  </si>
  <si>
    <t>9</t>
  </si>
  <si>
    <t>171209002</t>
  </si>
  <si>
    <t>Poplatok za skladovanie - zemina a kamenivo (17 05) ostatné</t>
  </si>
  <si>
    <t>t</t>
  </si>
  <si>
    <t>1917817783</t>
  </si>
  <si>
    <t>11,8"m3"*1,8 "t/m3"</t>
  </si>
  <si>
    <t>10</t>
  </si>
  <si>
    <t>216903111</t>
  </si>
  <si>
    <t xml:space="preserve">Očistenie prúdom piesku (otryskanie) stien </t>
  </si>
  <si>
    <t>-1409923626</t>
  </si>
  <si>
    <t>"opieskovanie nosníkov" 33,65"m2"</t>
  </si>
  <si>
    <t>11</t>
  </si>
  <si>
    <t>216904391</t>
  </si>
  <si>
    <t>Príplatok k cene za ručné dočistenie oceľovými kefami</t>
  </si>
  <si>
    <t>805827028</t>
  </si>
  <si>
    <t>12</t>
  </si>
  <si>
    <t>216904111</t>
  </si>
  <si>
    <t>Očistenie plôch tlakovou vodou L skalných</t>
  </si>
  <si>
    <t>316994497</t>
  </si>
  <si>
    <t>"opora" 1,3*6,03*2</t>
  </si>
  <si>
    <t>"krídlo"6,37*1,3</t>
  </si>
  <si>
    <t>"N.K." 3,74*10,30+0,3*11,85*2</t>
  </si>
  <si>
    <t>Súčet</t>
  </si>
  <si>
    <t>13</t>
  </si>
  <si>
    <t>273362510</t>
  </si>
  <si>
    <t>Dodatočné vystužovanie betónových konštrukcií betonárskou oceľou chemickou injektážnou kotvou, D výstuže 10 mm -0.00001t</t>
  </si>
  <si>
    <t>cm</t>
  </si>
  <si>
    <t>-1895667938</t>
  </si>
  <si>
    <t>"kotvenie ríms na moste" 16,0"cm"*102"ks"</t>
  </si>
  <si>
    <t>"kotvenie ríms na krídle" 32,0"cm"*26"ks"</t>
  </si>
  <si>
    <t>14</t>
  </si>
  <si>
    <t>274314117</t>
  </si>
  <si>
    <t>Základové pásy mostných konštrukcií z betónu prostého tr. C 30/37</t>
  </si>
  <si>
    <t>-199589357</t>
  </si>
  <si>
    <t>"betónový základ" (5,17*0,5*0,3+(0,81*0,5)/2*0,3)*2</t>
  </si>
  <si>
    <t>15</t>
  </si>
  <si>
    <t>274354111</t>
  </si>
  <si>
    <t>Debnenie základových pásov mostných konštrukcií - zhotovenie</t>
  </si>
  <si>
    <t>1904145277</t>
  </si>
  <si>
    <t>"betónový základ" (5,97*0,5+0,5*0,3*2)*2</t>
  </si>
  <si>
    <t>16</t>
  </si>
  <si>
    <t>274354211</t>
  </si>
  <si>
    <t>Debnenie základových pásov mostných konštrukcií - odstránenie</t>
  </si>
  <si>
    <t>-813718940</t>
  </si>
  <si>
    <t>17</t>
  </si>
  <si>
    <t>289471312</t>
  </si>
  <si>
    <t>Vyplnenie  rovnaninou z prírodného kameňa</t>
  </si>
  <si>
    <t>-217851796</t>
  </si>
  <si>
    <t>"doplnenie lomového kameňa - krídlo/opora" 1,0</t>
  </si>
  <si>
    <t>18</t>
  </si>
  <si>
    <t>317321119</t>
  </si>
  <si>
    <t>Rímsy zo železového betónu tr. C 35/45 mostných konštrukcií</t>
  </si>
  <si>
    <t>-1350551872</t>
  </si>
  <si>
    <t>"most + krídlo" (0,4*0,25*11,37+0,4*0,25*12,9)+(0,4*0,25*6,37)</t>
  </si>
  <si>
    <t>19</t>
  </si>
  <si>
    <t>317353121</t>
  </si>
  <si>
    <t>Debnenie mostových ríms akéhokoľvek tvaru, priamych, zalomených alebo zakrivených zhotovenie</t>
  </si>
  <si>
    <t>-1304057894</t>
  </si>
  <si>
    <t>"most + krídlo"21,5 "m2"</t>
  </si>
  <si>
    <t>317353221</t>
  </si>
  <si>
    <t>Debnenie mostových ríms akéhokoľvek tvaru, priamych, zalomených alebo zakrivených-odstránenie</t>
  </si>
  <si>
    <t>790891940</t>
  </si>
  <si>
    <t>21</t>
  </si>
  <si>
    <t>317361016</t>
  </si>
  <si>
    <t>Výstuž ríms murív a valov z ocele 10 505</t>
  </si>
  <si>
    <t>-217669797</t>
  </si>
  <si>
    <t>"most"0,34619+"krídlo"0,09251</t>
  </si>
  <si>
    <t>22</t>
  </si>
  <si>
    <t>457621411</t>
  </si>
  <si>
    <t>Úprava škár asfaltovou zálievkou pre všetky sklony do 1 kg zálievky na 1 m škáry</t>
  </si>
  <si>
    <t>m</t>
  </si>
  <si>
    <t>-1623986942</t>
  </si>
  <si>
    <t>"styk vozovka - odrazný pruh" 12,9+11,37</t>
  </si>
  <si>
    <t>23</t>
  </si>
  <si>
    <t>573411111</t>
  </si>
  <si>
    <t>Náter uzatvárací z asfaltu cestného</t>
  </si>
  <si>
    <t>-1605988468</t>
  </si>
  <si>
    <t>"zapečaťujúca vrstva" 3,74*11,85</t>
  </si>
  <si>
    <t>24</t>
  </si>
  <si>
    <t>573211111</t>
  </si>
  <si>
    <t xml:space="preserve">Postrek asfaltový spojovací </t>
  </si>
  <si>
    <t>-1581403622</t>
  </si>
  <si>
    <t>"kryt na moste-ochranná vrstva izolácie + obrusná vrstva"(3,24*11,85)*2</t>
  </si>
  <si>
    <t>25</t>
  </si>
  <si>
    <t>576131321</t>
  </si>
  <si>
    <t>Koberec asfaltový modifikovaný SMA 11 O, po zhutnení hr. 40 mm š. nad 3 m</t>
  </si>
  <si>
    <t>1418738809</t>
  </si>
  <si>
    <t>"N.K." 3,24*11,85</t>
  </si>
  <si>
    <t>26</t>
  </si>
  <si>
    <t>577144261</t>
  </si>
  <si>
    <t>Asfaltový betón vrstva obrusná AC 11 O v pruhu š. nad 3 m, po zhutnení hr. 45 mm</t>
  </si>
  <si>
    <t>-1687214343</t>
  </si>
  <si>
    <t>27</t>
  </si>
  <si>
    <t>622211111</t>
  </si>
  <si>
    <t>Čistenie muriva podpier, pilierov, krídiel od machu a inej vegetácie</t>
  </si>
  <si>
    <t>15085886</t>
  </si>
  <si>
    <t>28</t>
  </si>
  <si>
    <t>622463264</t>
  </si>
  <si>
    <t>Sanácia betónových konštrukcií  ochranný náter výstuže pred koróziou</t>
  </si>
  <si>
    <t>1603528601</t>
  </si>
  <si>
    <t>" ochranný náter nosníkov I380" 33,65</t>
  </si>
  <si>
    <t>29</t>
  </si>
  <si>
    <t>622661211</t>
  </si>
  <si>
    <t>Náter betónu mostu 1x impregnačný</t>
  </si>
  <si>
    <t>901996838</t>
  </si>
  <si>
    <t>"rímsy" (0,15+0,25+0,4+0,17)*(12,9+11,37)+(0,15+0,25+0,4+0,3)*6,37</t>
  </si>
  <si>
    <t>30</t>
  </si>
  <si>
    <t>622661221</t>
  </si>
  <si>
    <t xml:space="preserve">Náter betónu mostu 2x ochranný </t>
  </si>
  <si>
    <t>402061117</t>
  </si>
  <si>
    <t>31</t>
  </si>
  <si>
    <t>627452911</t>
  </si>
  <si>
    <t>Škárovanie starého muriva z lomového kamena</t>
  </si>
  <si>
    <t>-2089488893</t>
  </si>
  <si>
    <t>"opora" 0,86*6,03+1,1*6,03</t>
  </si>
  <si>
    <t>32</t>
  </si>
  <si>
    <t>627471132</t>
  </si>
  <si>
    <t>Reprofilácia podhľadov sanačnou maltou, 1 vrstva hr.20 mm</t>
  </si>
  <si>
    <t>-1180384001</t>
  </si>
  <si>
    <t>"reprofilácia N.K." (3,74-5*0,02)*10,3</t>
  </si>
  <si>
    <t>33</t>
  </si>
  <si>
    <t>627471152</t>
  </si>
  <si>
    <t>Reprofilácia stien sanačnou maltou, 1 vrstva hr.20 mm</t>
  </si>
  <si>
    <t>-881535775</t>
  </si>
  <si>
    <t>"reprofilácia N.K. zvislá časť" 0,3*11,85*2</t>
  </si>
  <si>
    <t>34</t>
  </si>
  <si>
    <t>627471232_</t>
  </si>
  <si>
    <t xml:space="preserve">Reprofilácia podláh a mostovky sanačnou maltou  hr.20 mm </t>
  </si>
  <si>
    <t>2010280027</t>
  </si>
  <si>
    <t>"vyrovnávacia vrstva N.K."3,25*11,85</t>
  </si>
  <si>
    <t>35</t>
  </si>
  <si>
    <t>627471331</t>
  </si>
  <si>
    <t>Vyrovnanie vodorovných plôch stierkou zo sanačnej malty, 1 vrstva hr.2 mm</t>
  </si>
  <si>
    <t>-133542252</t>
  </si>
  <si>
    <t>36</t>
  </si>
  <si>
    <t>627471351</t>
  </si>
  <si>
    <t>Vyrovnanie zvisých plôch stierkou zo sanačnej malty, 1 vrstva hr.2 mm</t>
  </si>
  <si>
    <t>1438533300</t>
  </si>
  <si>
    <t>37</t>
  </si>
  <si>
    <t>627471931</t>
  </si>
  <si>
    <t>Príplatok pri reprofilácii mostných povrchov vodorovných sanačnou maltou pri práci v uzavretom priestore</t>
  </si>
  <si>
    <t>-1331969014</t>
  </si>
  <si>
    <t>38</t>
  </si>
  <si>
    <t>911333112</t>
  </si>
  <si>
    <t>Osadenie ochranného zariadenia na mostoch pri vzd. stĺpikov 2 m zábradlie oceľové</t>
  </si>
  <si>
    <t>-459961396</t>
  </si>
  <si>
    <t>"most"12,9+11,37</t>
  </si>
  <si>
    <t>"krídlo"6,37</t>
  </si>
  <si>
    <t>"vrátane pätných dosiek,  vrstvy plastmalty pod pätné dosky, kotviacich prvkov M16"</t>
  </si>
  <si>
    <t>39</t>
  </si>
  <si>
    <t>948171111_1</t>
  </si>
  <si>
    <t>Dočasné zaistenie potrubia - podopretie so zriadením a odstránením zaisťovacej konštrukcie</t>
  </si>
  <si>
    <t>kpl</t>
  </si>
  <si>
    <t>1699763288</t>
  </si>
  <si>
    <t>"pr. 120 mm, dĺ. 12,0 m" 1 "kpl"</t>
  </si>
  <si>
    <t>"pr. 400 mm, dĺ. 12,0 m" 1 "kpl"</t>
  </si>
  <si>
    <t>40</t>
  </si>
  <si>
    <t>971045803</t>
  </si>
  <si>
    <t>Vrty príklepovým vrtákom do D 18 mm  smerom dole do betónu -0.00001t</t>
  </si>
  <si>
    <t>1971071101</t>
  </si>
  <si>
    <t>"kotvenie zábradlia pr. 18 mm" 14,0"cm"*60"ks"</t>
  </si>
  <si>
    <t>41</t>
  </si>
  <si>
    <t>915912211_1</t>
  </si>
  <si>
    <t>Dočasné dopravné značenie počas výkonu prác</t>
  </si>
  <si>
    <t>1497255172</t>
  </si>
  <si>
    <t>42</t>
  </si>
  <si>
    <t>919735112</t>
  </si>
  <si>
    <t>Rezanie existujúceho asfaltového krytu alebo podkladu hĺbky nad 50 do 100 mm</t>
  </si>
  <si>
    <t>1471903048</t>
  </si>
  <si>
    <t>2*5,32</t>
  </si>
  <si>
    <t>43</t>
  </si>
  <si>
    <t>938902051</t>
  </si>
  <si>
    <t>Očistenie povrchu betónových konštrukcií otryskaním - pod izoláciu</t>
  </si>
  <si>
    <t>1958654838</t>
  </si>
  <si>
    <t>"N.K."3,74*11,85</t>
  </si>
  <si>
    <t>44</t>
  </si>
  <si>
    <t>938909611</t>
  </si>
  <si>
    <t>Odstránenie nánosu na krajniciach priem. hr. do 100mm,  -0,12600t</t>
  </si>
  <si>
    <t>1030110734</t>
  </si>
  <si>
    <t>45</t>
  </si>
  <si>
    <t>961041211</t>
  </si>
  <si>
    <t>Búranie mostných základov, muriva a pilierov alebo nosných konštrukcií z prost.,betónu,  -2,20000t</t>
  </si>
  <si>
    <t>380682418</t>
  </si>
  <si>
    <t>"rímsy na moste" 0,4*0,25*11,37+0,4*0,25*12,9</t>
  </si>
  <si>
    <t>"rímsa na krídle" 0,4*0,25*6,37</t>
  </si>
  <si>
    <t>Medzisúčet</t>
  </si>
  <si>
    <t>"úprava nosnej konštrukcie" (12,0"m"*((0,1*0,1)/2))*2</t>
  </si>
  <si>
    <t>46</t>
  </si>
  <si>
    <t>966075141</t>
  </si>
  <si>
    <t>Odstránenie konštrukcií na mostoch kamenných alebo betónových kovového zábradlia v celku,  -0,01800t</t>
  </si>
  <si>
    <t>-770594514</t>
  </si>
  <si>
    <t>12,9+6,37+11,37</t>
  </si>
  <si>
    <t>47</t>
  </si>
  <si>
    <t>979012112</t>
  </si>
  <si>
    <t>Zvislá doprava, sutiny na výšku do 3,5 m</t>
  </si>
  <si>
    <t>-926262653</t>
  </si>
  <si>
    <t>48</t>
  </si>
  <si>
    <t>979087212</t>
  </si>
  <si>
    <t>Nakladanie na dopravné prostriedky pre vodorovnú dopravu sutiny</t>
  </si>
  <si>
    <t>1259356768</t>
  </si>
  <si>
    <t>49</t>
  </si>
  <si>
    <t>979082113</t>
  </si>
  <si>
    <t>Vodorovná doprava sutiny, so zložením a hrubým urovnaním, na vzdialenosť do 1000 m</t>
  </si>
  <si>
    <t>-1466451837</t>
  </si>
  <si>
    <t>50</t>
  </si>
  <si>
    <t>979082119</t>
  </si>
  <si>
    <t>Vodorovná doprava po suchu alebo naloženie. Príplatok k cene za každých ďalších i začatých 1000 m nad 1000 m</t>
  </si>
  <si>
    <t>1479540857</t>
  </si>
  <si>
    <t>51</t>
  </si>
  <si>
    <t>979089012</t>
  </si>
  <si>
    <t>Poplatok za skladovanie - betón, tehly, dlaždice (17 01 ), ostatné</t>
  </si>
  <si>
    <t>-479286477</t>
  </si>
  <si>
    <t>52</t>
  </si>
  <si>
    <t>979089212</t>
  </si>
  <si>
    <t>Poplatok za skladovanie - bitúmenové zmesi, uholný decht, dechtové výrobky (17 03 ), ostatné</t>
  </si>
  <si>
    <t>-1424339333</t>
  </si>
  <si>
    <t>53</t>
  </si>
  <si>
    <t>998212111</t>
  </si>
  <si>
    <t>Presun hmôt pre mosty murované, monolitické,betónové,kovové,výšky mosta do 20 m</t>
  </si>
  <si>
    <t>253591274</t>
  </si>
  <si>
    <t>54</t>
  </si>
  <si>
    <t>7111341564</t>
  </si>
  <si>
    <t>Zhotovenie  izolácie mostoviek pritavením</t>
  </si>
  <si>
    <t>-1163435096</t>
  </si>
  <si>
    <t>"N.K." 3,74*11,85</t>
  </si>
  <si>
    <t>"ochrana izolácie pod rímsami"0,45*11,85</t>
  </si>
  <si>
    <t>55</t>
  </si>
  <si>
    <t>M</t>
  </si>
  <si>
    <t>6288329100</t>
  </si>
  <si>
    <t xml:space="preserve">Asfaltovaný pás ťažký </t>
  </si>
  <si>
    <t>619724888</t>
  </si>
  <si>
    <t>56</t>
  </si>
  <si>
    <t>998711101</t>
  </si>
  <si>
    <t>Presun hmôt pre izoláciu proti vode v objektoch výšky do 6 m</t>
  </si>
  <si>
    <t>-713511510</t>
  </si>
  <si>
    <t>57</t>
  </si>
  <si>
    <t>767991911</t>
  </si>
  <si>
    <t>Ostatné opravy samostatným zváraním</t>
  </si>
  <si>
    <t>-1452056953</t>
  </si>
  <si>
    <t>úprava N.K.</t>
  </si>
  <si>
    <t>"spojenie stojín" 12,0"m"*2</t>
  </si>
  <si>
    <t>"spojenie oceľovej príložky o stojiny" (0,12*2+0,15*2)*16"ks"</t>
  </si>
  <si>
    <t>58</t>
  </si>
  <si>
    <t>767991912</t>
  </si>
  <si>
    <t>Ostatné opravy samostatným rezaním plameňom</t>
  </si>
  <si>
    <t>1766982876</t>
  </si>
  <si>
    <t>"zrezanie časti existujúceho nosníka" 12,0 "m"</t>
  </si>
  <si>
    <t>59</t>
  </si>
  <si>
    <t>767995106</t>
  </si>
  <si>
    <t>Montáž ostatných atypických kovových stavebných doplnkových konštrukcií nad 100 do 250 kg</t>
  </si>
  <si>
    <t>kg</t>
  </si>
  <si>
    <t>-1421523917</t>
  </si>
  <si>
    <t>"úprava N.K. - nosník I380" 504,00*2</t>
  </si>
  <si>
    <t>60</t>
  </si>
  <si>
    <t>1348085500</t>
  </si>
  <si>
    <t>Tyč oceľová prierezu I 380 mm, ozn. 11 373, podľa EN ISO S235JRG1</t>
  </si>
  <si>
    <t>1595890252</t>
  </si>
  <si>
    <t>61</t>
  </si>
  <si>
    <t>767995205</t>
  </si>
  <si>
    <t>Výroba atypického zábradlia rovného z profilovanej ocele</t>
  </si>
  <si>
    <t>-1857581547</t>
  </si>
  <si>
    <t>"typ A" 711,36</t>
  </si>
  <si>
    <t>"typ B" 43,39</t>
  </si>
  <si>
    <t>"typ C" 79,60</t>
  </si>
  <si>
    <t>"typ D" 129,53</t>
  </si>
  <si>
    <t>62</t>
  </si>
  <si>
    <t>9990000001</t>
  </si>
  <si>
    <t>Materiál pre oceľové zábradlie</t>
  </si>
  <si>
    <t>176477703</t>
  </si>
  <si>
    <t>63</t>
  </si>
  <si>
    <t>767995235</t>
  </si>
  <si>
    <t>Výroba doplnku stavebného atypického o hmotnosti do 1,0 kg stupňa zložitosti 1</t>
  </si>
  <si>
    <t>865003107</t>
  </si>
  <si>
    <t>"úprava N.K. - príložky" 16"ks/6m"*0,988"kg/ks"*2</t>
  </si>
  <si>
    <t>64</t>
  </si>
  <si>
    <t>1361042200</t>
  </si>
  <si>
    <t>Plech oceľový hrubý 7x1000x2000 mm, ozn. 10 004.0, podľa EN S185</t>
  </si>
  <si>
    <t>-397722905</t>
  </si>
  <si>
    <t>65</t>
  </si>
  <si>
    <t>767995101</t>
  </si>
  <si>
    <t>Montáž ostatných atypických kovových stavebných doplnkových konštrukcií do 5 kg</t>
  </si>
  <si>
    <t>157164376</t>
  </si>
  <si>
    <t>66</t>
  </si>
  <si>
    <t>767995330_</t>
  </si>
  <si>
    <t>Výroba doplnku stavebného atypického - podporná konštrukcia pre potrubie</t>
  </si>
  <si>
    <t>-1323506549</t>
  </si>
  <si>
    <t>"pr. 120 mm, dĺ. 12,0 m + pr. 400 mm. dĺ. 12,0 m" 55"kg"</t>
  </si>
  <si>
    <t>67</t>
  </si>
  <si>
    <t>9990000001_1</t>
  </si>
  <si>
    <t>Materiál pre podpornú  konštrukciu</t>
  </si>
  <si>
    <t>-885542963</t>
  </si>
  <si>
    <t>68</t>
  </si>
  <si>
    <t>767995104</t>
  </si>
  <si>
    <t>Montáž ostatných atypických kovových stavebných doplnkových konštrukcií nad 20 do 50 kg - podporná konštrukcia pre potrubie</t>
  </si>
  <si>
    <t>1359448951</t>
  </si>
  <si>
    <t>69</t>
  </si>
  <si>
    <t>998767101</t>
  </si>
  <si>
    <t>Presun hmôt pre kovové stavebné doplnkové konštrukcie v objektoch výšky do 6 m</t>
  </si>
  <si>
    <t>1243264190</t>
  </si>
  <si>
    <t>70</t>
  </si>
  <si>
    <t>998767194</t>
  </si>
  <si>
    <t>Kovové stav.dopln.konštr., prípl.za presun nad najväčšiu dopr. vzdial. do 1000 m</t>
  </si>
  <si>
    <t>630854360</t>
  </si>
  <si>
    <t>71</t>
  </si>
  <si>
    <t>998767199</t>
  </si>
  <si>
    <t>Kovové stav.dopln.konštr., prípl.za presun za k. ď. i začatých 1000 m nad 1000 m</t>
  </si>
  <si>
    <t>-329544699</t>
  </si>
  <si>
    <t>72</t>
  </si>
  <si>
    <t>783152112</t>
  </si>
  <si>
    <t xml:space="preserve">Nátery oceľ.konštr. so základným náterom </t>
  </si>
  <si>
    <t>-697371732</t>
  </si>
  <si>
    <t>"ochranné zariadenie"36,5 "m2"</t>
  </si>
  <si>
    <t>73</t>
  </si>
  <si>
    <t>000600013</t>
  </si>
  <si>
    <t>Zariadenie staveniska</t>
  </si>
  <si>
    <t>eur</t>
  </si>
  <si>
    <t>1024</t>
  </si>
  <si>
    <t>1477245853</t>
  </si>
  <si>
    <t>74</t>
  </si>
  <si>
    <t>000600018</t>
  </si>
  <si>
    <t>Zariadenie staveniska - prevádzkové prípojka elektrického prúdu</t>
  </si>
  <si>
    <t>1969036951</t>
  </si>
  <si>
    <t>"energetické zdroje - elektrocentrála - PHM+prenájom" 1</t>
  </si>
  <si>
    <t>75</t>
  </si>
  <si>
    <t>001400041_</t>
  </si>
  <si>
    <t>Príplatok k cene za malý objem prác</t>
  </si>
  <si>
    <t>1269215447</t>
  </si>
  <si>
    <t>76</t>
  </si>
  <si>
    <t>001400045</t>
  </si>
  <si>
    <t>Ostatné náklady stavby práce na ťažko prístupných miestach práce v stiesnenom priestore</t>
  </si>
  <si>
    <t>819733455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</si>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</sst>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167" fontId="11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/>
    <xf numFmtId="0" fontId="14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0" xfId="0" applyNumberFormat="1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13" fillId="3" borderId="0" xfId="0" applyFont="1" applyFill="1" applyAlignment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31" fillId="6" borderId="23" xfId="0" applyFont="1" applyFill="1" applyBorder="1" applyAlignment="1" applyProtection="1">
      <alignment horizontal="center" vertical="center" wrapText="1"/>
    </xf>
    <xf numFmtId="0" fontId="0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vertical="center"/>
    </xf>
    <xf numFmtId="167" fontId="36" fillId="4" borderId="25" xfId="0" applyNumberFormat="1" applyFont="1" applyFill="1" applyBorder="1" applyAlignment="1" applyProtection="1">
      <alignment vertical="center"/>
      <protection locked="0"/>
    </xf>
    <xf numFmtId="167" fontId="36" fillId="0" borderId="25" xfId="0" applyNumberFormat="1" applyFont="1" applyBorder="1" applyAlignment="1" applyProtection="1">
      <alignment vertical="center"/>
    </xf>
    <xf numFmtId="0" fontId="35" fillId="0" borderId="12" xfId="0" applyFont="1" applyBorder="1" applyAlignment="1" applyProtection="1">
      <alignment horizontal="left" vertical="center" wrapText="1"/>
    </xf>
    <xf numFmtId="167" fontId="25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0" fontId="38" fillId="0" borderId="0" xfId="1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40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horizontal="left" vertical="center"/>
    </xf>
    <xf numFmtId="0" fontId="41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4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49D3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EC94F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294" t="s">
        <v>0</v>
      </c>
      <c r="B1" s="295"/>
      <c r="C1" s="295"/>
      <c r="D1" s="296" t="s">
        <v>1</v>
      </c>
      <c r="E1" s="295"/>
      <c r="F1" s="295"/>
      <c r="G1" s="295"/>
      <c r="H1" s="295"/>
      <c r="I1" s="295"/>
      <c r="J1" s="295"/>
      <c r="K1" s="297" t="s">
        <v>519</v>
      </c>
      <c r="L1" s="297"/>
      <c r="M1" s="297"/>
      <c r="N1" s="297"/>
      <c r="O1" s="297"/>
      <c r="P1" s="297"/>
      <c r="Q1" s="297"/>
      <c r="R1" s="297"/>
      <c r="S1" s="297"/>
      <c r="T1" s="295"/>
      <c r="U1" s="295"/>
      <c r="V1" s="295"/>
      <c r="W1" s="297" t="s">
        <v>520</v>
      </c>
      <c r="X1" s="297"/>
      <c r="Y1" s="297"/>
      <c r="Z1" s="297"/>
      <c r="AA1" s="297"/>
      <c r="AB1" s="297"/>
      <c r="AC1" s="297"/>
      <c r="AD1" s="297"/>
      <c r="AE1" s="297"/>
      <c r="AF1" s="297"/>
      <c r="AG1" s="295"/>
      <c r="AH1" s="29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1:73" ht="36.950000000000003" customHeight="1" x14ac:dyDescent="0.3">
      <c r="C2" s="205" t="s">
        <v>5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R2" s="248" t="s">
        <v>6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7" t="s">
        <v>7</v>
      </c>
      <c r="BT2" s="17" t="s">
        <v>8</v>
      </c>
    </row>
    <row r="3" spans="1:73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8</v>
      </c>
    </row>
    <row r="4" spans="1:73" ht="36.950000000000003" customHeight="1" x14ac:dyDescent="0.3">
      <c r="B4" s="21"/>
      <c r="C4" s="207" t="s">
        <v>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3"/>
      <c r="AS4" s="24" t="s">
        <v>10</v>
      </c>
      <c r="BE4" s="25" t="s">
        <v>11</v>
      </c>
      <c r="BS4" s="17" t="s">
        <v>7</v>
      </c>
    </row>
    <row r="5" spans="1:73" ht="14.45" customHeight="1" x14ac:dyDescent="0.3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12" t="s">
        <v>13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2"/>
      <c r="AQ5" s="23"/>
      <c r="BE5" s="209" t="s">
        <v>14</v>
      </c>
      <c r="BS5" s="17" t="s">
        <v>7</v>
      </c>
    </row>
    <row r="6" spans="1:73" ht="36.950000000000003" customHeight="1" x14ac:dyDescent="0.3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13" t="s">
        <v>16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2"/>
      <c r="AQ6" s="23"/>
      <c r="BE6" s="206"/>
      <c r="BS6" s="17" t="s">
        <v>7</v>
      </c>
    </row>
    <row r="7" spans="1:73" ht="14.45" customHeight="1" x14ac:dyDescent="0.3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20</v>
      </c>
      <c r="AO7" s="22"/>
      <c r="AP7" s="22"/>
      <c r="AQ7" s="23"/>
      <c r="BE7" s="206"/>
      <c r="BS7" s="17" t="s">
        <v>7</v>
      </c>
    </row>
    <row r="8" spans="1:73" ht="14.45" customHeight="1" x14ac:dyDescent="0.3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3"/>
      <c r="BE8" s="206"/>
      <c r="BS8" s="17" t="s">
        <v>7</v>
      </c>
    </row>
    <row r="9" spans="1:73" ht="29.25" customHeight="1" x14ac:dyDescent="0.3">
      <c r="B9" s="21"/>
      <c r="C9" s="22"/>
      <c r="D9" s="26" t="s">
        <v>25</v>
      </c>
      <c r="E9" s="22"/>
      <c r="F9" s="22"/>
      <c r="G9" s="22"/>
      <c r="H9" s="22"/>
      <c r="I9" s="22"/>
      <c r="J9" s="22"/>
      <c r="K9" s="31" t="s">
        <v>26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27</v>
      </c>
      <c r="AL9" s="22"/>
      <c r="AM9" s="22"/>
      <c r="AN9" s="31" t="s">
        <v>28</v>
      </c>
      <c r="AO9" s="22"/>
      <c r="AP9" s="22"/>
      <c r="AQ9" s="23"/>
      <c r="BE9" s="206"/>
      <c r="BS9" s="17" t="s">
        <v>7</v>
      </c>
    </row>
    <row r="10" spans="1:73" ht="14.45" customHeight="1" x14ac:dyDescent="0.3">
      <c r="B10" s="21"/>
      <c r="C10" s="22"/>
      <c r="D10" s="29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30</v>
      </c>
      <c r="AL10" s="22"/>
      <c r="AM10" s="22"/>
      <c r="AN10" s="27" t="s">
        <v>31</v>
      </c>
      <c r="AO10" s="22"/>
      <c r="AP10" s="22"/>
      <c r="AQ10" s="23"/>
      <c r="BE10" s="206"/>
      <c r="BS10" s="17" t="s">
        <v>7</v>
      </c>
    </row>
    <row r="11" spans="1:73" ht="18.399999999999999" customHeight="1" x14ac:dyDescent="0.3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33</v>
      </c>
      <c r="AL11" s="22"/>
      <c r="AM11" s="22"/>
      <c r="AN11" s="27" t="s">
        <v>34</v>
      </c>
      <c r="AO11" s="22"/>
      <c r="AP11" s="22"/>
      <c r="AQ11" s="23"/>
      <c r="BE11" s="206"/>
      <c r="BS11" s="17" t="s">
        <v>7</v>
      </c>
    </row>
    <row r="12" spans="1:73" ht="6.9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06"/>
      <c r="BS12" s="17" t="s">
        <v>7</v>
      </c>
    </row>
    <row r="13" spans="1:73" ht="14.45" customHeight="1" x14ac:dyDescent="0.3">
      <c r="B13" s="21"/>
      <c r="C13" s="22"/>
      <c r="D13" s="29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30</v>
      </c>
      <c r="AL13" s="22"/>
      <c r="AM13" s="22"/>
      <c r="AN13" s="32" t="s">
        <v>36</v>
      </c>
      <c r="AO13" s="22"/>
      <c r="AP13" s="22"/>
      <c r="AQ13" s="23"/>
      <c r="BE13" s="206"/>
      <c r="BS13" s="17" t="s">
        <v>7</v>
      </c>
    </row>
    <row r="14" spans="1:73" x14ac:dyDescent="0.3">
      <c r="B14" s="21"/>
      <c r="C14" s="22"/>
      <c r="D14" s="22"/>
      <c r="E14" s="214" t="s">
        <v>36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9" t="s">
        <v>33</v>
      </c>
      <c r="AL14" s="22"/>
      <c r="AM14" s="22"/>
      <c r="AN14" s="32" t="s">
        <v>36</v>
      </c>
      <c r="AO14" s="22"/>
      <c r="AP14" s="22"/>
      <c r="AQ14" s="23"/>
      <c r="BE14" s="206"/>
      <c r="BS14" s="17" t="s">
        <v>7</v>
      </c>
    </row>
    <row r="15" spans="1:73" ht="6.95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06"/>
      <c r="BS15" s="17" t="s">
        <v>4</v>
      </c>
    </row>
    <row r="16" spans="1:73" ht="14.45" customHeight="1" x14ac:dyDescent="0.3">
      <c r="B16" s="21"/>
      <c r="C16" s="22"/>
      <c r="D16" s="29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30</v>
      </c>
      <c r="AL16" s="22"/>
      <c r="AM16" s="22"/>
      <c r="AN16" s="27" t="s">
        <v>38</v>
      </c>
      <c r="AO16" s="22"/>
      <c r="AP16" s="22"/>
      <c r="AQ16" s="23"/>
      <c r="BE16" s="206"/>
      <c r="BS16" s="17" t="s">
        <v>4</v>
      </c>
    </row>
    <row r="17" spans="2:71" ht="18.399999999999999" customHeight="1" x14ac:dyDescent="0.3">
      <c r="B17" s="21"/>
      <c r="C17" s="22"/>
      <c r="D17" s="22"/>
      <c r="E17" s="27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33</v>
      </c>
      <c r="AL17" s="22"/>
      <c r="AM17" s="22"/>
      <c r="AN17" s="27" t="s">
        <v>40</v>
      </c>
      <c r="AO17" s="22"/>
      <c r="AP17" s="22"/>
      <c r="AQ17" s="23"/>
      <c r="BE17" s="206"/>
      <c r="BS17" s="17" t="s">
        <v>41</v>
      </c>
    </row>
    <row r="18" spans="2:71" ht="6.95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06"/>
      <c r="BS18" s="17" t="s">
        <v>42</v>
      </c>
    </row>
    <row r="19" spans="2:71" ht="14.45" customHeight="1" x14ac:dyDescent="0.3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30</v>
      </c>
      <c r="AL19" s="22"/>
      <c r="AM19" s="22"/>
      <c r="AN19" s="27" t="s">
        <v>34</v>
      </c>
      <c r="AO19" s="22"/>
      <c r="AP19" s="22"/>
      <c r="AQ19" s="23"/>
      <c r="BE19" s="206"/>
      <c r="BS19" s="17" t="s">
        <v>42</v>
      </c>
    </row>
    <row r="20" spans="2:71" ht="18.399999999999999" customHeight="1" x14ac:dyDescent="0.3">
      <c r="B20" s="21"/>
      <c r="C20" s="22"/>
      <c r="D20" s="22"/>
      <c r="E20" s="27" t="s">
        <v>44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33</v>
      </c>
      <c r="AL20" s="22"/>
      <c r="AM20" s="22"/>
      <c r="AN20" s="27" t="s">
        <v>34</v>
      </c>
      <c r="AO20" s="22"/>
      <c r="AP20" s="22"/>
      <c r="AQ20" s="23"/>
      <c r="BE20" s="206"/>
    </row>
    <row r="21" spans="2:71" ht="6.95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06"/>
    </row>
    <row r="22" spans="2:71" x14ac:dyDescent="0.3">
      <c r="B22" s="21"/>
      <c r="C22" s="22"/>
      <c r="D22" s="29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06"/>
    </row>
    <row r="23" spans="2:71" ht="22.5" customHeight="1" x14ac:dyDescent="0.3">
      <c r="B23" s="21"/>
      <c r="C23" s="22"/>
      <c r="D23" s="22"/>
      <c r="E23" s="215" t="s">
        <v>34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2"/>
      <c r="AP23" s="22"/>
      <c r="AQ23" s="23"/>
      <c r="BE23" s="206"/>
    </row>
    <row r="24" spans="2:71" ht="6.95" customHeight="1" x14ac:dyDescent="0.3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06"/>
    </row>
    <row r="25" spans="2:71" ht="6.95" customHeight="1" x14ac:dyDescent="0.3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3"/>
      <c r="BE25" s="206"/>
    </row>
    <row r="26" spans="2:71" ht="14.45" customHeight="1" x14ac:dyDescent="0.3">
      <c r="B26" s="21"/>
      <c r="C26" s="22"/>
      <c r="D26" s="34" t="s">
        <v>46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16">
        <f>ROUND(AG87,2)</f>
        <v>0</v>
      </c>
      <c r="AL26" s="208"/>
      <c r="AM26" s="208"/>
      <c r="AN26" s="208"/>
      <c r="AO26" s="208"/>
      <c r="AP26" s="22"/>
      <c r="AQ26" s="23"/>
      <c r="BE26" s="206"/>
    </row>
    <row r="27" spans="2:71" ht="14.45" customHeight="1" x14ac:dyDescent="0.3">
      <c r="B27" s="21"/>
      <c r="C27" s="22"/>
      <c r="D27" s="34" t="s">
        <v>47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16">
        <f>ROUND(AG90,2)</f>
        <v>0</v>
      </c>
      <c r="AL27" s="208"/>
      <c r="AM27" s="208"/>
      <c r="AN27" s="208"/>
      <c r="AO27" s="208"/>
      <c r="AP27" s="22"/>
      <c r="AQ27" s="23"/>
      <c r="BE27" s="206"/>
    </row>
    <row r="28" spans="2:71" s="1" customFormat="1" ht="6.95" customHeight="1" x14ac:dyDescent="0.3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10"/>
    </row>
    <row r="29" spans="2:71" s="1" customFormat="1" ht="25.9" customHeight="1" x14ac:dyDescent="0.3">
      <c r="B29" s="35"/>
      <c r="C29" s="36"/>
      <c r="D29" s="38" t="s">
        <v>48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17">
        <f>ROUND(AK26+AK27,2)</f>
        <v>0</v>
      </c>
      <c r="AL29" s="218"/>
      <c r="AM29" s="218"/>
      <c r="AN29" s="218"/>
      <c r="AO29" s="218"/>
      <c r="AP29" s="36"/>
      <c r="AQ29" s="37"/>
      <c r="BE29" s="210"/>
    </row>
    <row r="30" spans="2:71" s="1" customFormat="1" ht="6.95" customHeight="1" x14ac:dyDescent="0.3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10"/>
    </row>
    <row r="31" spans="2:71" s="2" customFormat="1" ht="14.45" customHeight="1" x14ac:dyDescent="0.3">
      <c r="B31" s="40"/>
      <c r="C31" s="41"/>
      <c r="D31" s="42" t="s">
        <v>49</v>
      </c>
      <c r="E31" s="41"/>
      <c r="F31" s="42" t="s">
        <v>50</v>
      </c>
      <c r="G31" s="41"/>
      <c r="H31" s="41"/>
      <c r="I31" s="41"/>
      <c r="J31" s="41"/>
      <c r="K31" s="41"/>
      <c r="L31" s="219">
        <v>0.2</v>
      </c>
      <c r="M31" s="220"/>
      <c r="N31" s="220"/>
      <c r="O31" s="220"/>
      <c r="P31" s="41"/>
      <c r="Q31" s="41"/>
      <c r="R31" s="41"/>
      <c r="S31" s="41"/>
      <c r="T31" s="44" t="s">
        <v>51</v>
      </c>
      <c r="U31" s="41"/>
      <c r="V31" s="41"/>
      <c r="W31" s="221">
        <f>ROUND(AZ87+SUM(CD91:CD95),2)</f>
        <v>0</v>
      </c>
      <c r="X31" s="220"/>
      <c r="Y31" s="220"/>
      <c r="Z31" s="220"/>
      <c r="AA31" s="220"/>
      <c r="AB31" s="220"/>
      <c r="AC31" s="220"/>
      <c r="AD31" s="220"/>
      <c r="AE31" s="220"/>
      <c r="AF31" s="41"/>
      <c r="AG31" s="41"/>
      <c r="AH31" s="41"/>
      <c r="AI31" s="41"/>
      <c r="AJ31" s="41"/>
      <c r="AK31" s="221">
        <f>ROUND(AV87+SUM(BY91:BY95),2)</f>
        <v>0</v>
      </c>
      <c r="AL31" s="220"/>
      <c r="AM31" s="220"/>
      <c r="AN31" s="220"/>
      <c r="AO31" s="220"/>
      <c r="AP31" s="41"/>
      <c r="AQ31" s="45"/>
      <c r="BE31" s="211"/>
    </row>
    <row r="32" spans="2:71" s="2" customFormat="1" ht="14.45" customHeight="1" x14ac:dyDescent="0.3">
      <c r="B32" s="40"/>
      <c r="C32" s="41"/>
      <c r="D32" s="41"/>
      <c r="E32" s="41"/>
      <c r="F32" s="42" t="s">
        <v>52</v>
      </c>
      <c r="G32" s="41"/>
      <c r="H32" s="41"/>
      <c r="I32" s="41"/>
      <c r="J32" s="41"/>
      <c r="K32" s="41"/>
      <c r="L32" s="219">
        <v>0.2</v>
      </c>
      <c r="M32" s="220"/>
      <c r="N32" s="220"/>
      <c r="O32" s="220"/>
      <c r="P32" s="41"/>
      <c r="Q32" s="41"/>
      <c r="R32" s="41"/>
      <c r="S32" s="41"/>
      <c r="T32" s="44" t="s">
        <v>51</v>
      </c>
      <c r="U32" s="41"/>
      <c r="V32" s="41"/>
      <c r="W32" s="221">
        <f>ROUND(BA87+SUM(CE91:CE95),2)</f>
        <v>0</v>
      </c>
      <c r="X32" s="220"/>
      <c r="Y32" s="220"/>
      <c r="Z32" s="220"/>
      <c r="AA32" s="220"/>
      <c r="AB32" s="220"/>
      <c r="AC32" s="220"/>
      <c r="AD32" s="220"/>
      <c r="AE32" s="220"/>
      <c r="AF32" s="41"/>
      <c r="AG32" s="41"/>
      <c r="AH32" s="41"/>
      <c r="AI32" s="41"/>
      <c r="AJ32" s="41"/>
      <c r="AK32" s="221">
        <f>ROUND(AW87+SUM(BZ91:BZ95),2)</f>
        <v>0</v>
      </c>
      <c r="AL32" s="220"/>
      <c r="AM32" s="220"/>
      <c r="AN32" s="220"/>
      <c r="AO32" s="220"/>
      <c r="AP32" s="41"/>
      <c r="AQ32" s="45"/>
      <c r="BE32" s="211"/>
    </row>
    <row r="33" spans="2:57" s="2" customFormat="1" ht="14.45" hidden="1" customHeight="1" x14ac:dyDescent="0.3">
      <c r="B33" s="40"/>
      <c r="C33" s="41"/>
      <c r="D33" s="41"/>
      <c r="E33" s="41"/>
      <c r="F33" s="42" t="s">
        <v>53</v>
      </c>
      <c r="G33" s="41"/>
      <c r="H33" s="41"/>
      <c r="I33" s="41"/>
      <c r="J33" s="41"/>
      <c r="K33" s="41"/>
      <c r="L33" s="219">
        <v>0.2</v>
      </c>
      <c r="M33" s="220"/>
      <c r="N33" s="220"/>
      <c r="O33" s="220"/>
      <c r="P33" s="41"/>
      <c r="Q33" s="41"/>
      <c r="R33" s="41"/>
      <c r="S33" s="41"/>
      <c r="T33" s="44" t="s">
        <v>51</v>
      </c>
      <c r="U33" s="41"/>
      <c r="V33" s="41"/>
      <c r="W33" s="221">
        <f>ROUND(BB87+SUM(CF91:CF95),2)</f>
        <v>0</v>
      </c>
      <c r="X33" s="220"/>
      <c r="Y33" s="220"/>
      <c r="Z33" s="220"/>
      <c r="AA33" s="220"/>
      <c r="AB33" s="220"/>
      <c r="AC33" s="220"/>
      <c r="AD33" s="220"/>
      <c r="AE33" s="220"/>
      <c r="AF33" s="41"/>
      <c r="AG33" s="41"/>
      <c r="AH33" s="41"/>
      <c r="AI33" s="41"/>
      <c r="AJ33" s="41"/>
      <c r="AK33" s="221">
        <v>0</v>
      </c>
      <c r="AL33" s="220"/>
      <c r="AM33" s="220"/>
      <c r="AN33" s="220"/>
      <c r="AO33" s="220"/>
      <c r="AP33" s="41"/>
      <c r="AQ33" s="45"/>
      <c r="BE33" s="211"/>
    </row>
    <row r="34" spans="2:57" s="2" customFormat="1" ht="14.45" hidden="1" customHeight="1" x14ac:dyDescent="0.3">
      <c r="B34" s="40"/>
      <c r="C34" s="41"/>
      <c r="D34" s="41"/>
      <c r="E34" s="41"/>
      <c r="F34" s="42" t="s">
        <v>54</v>
      </c>
      <c r="G34" s="41"/>
      <c r="H34" s="41"/>
      <c r="I34" s="41"/>
      <c r="J34" s="41"/>
      <c r="K34" s="41"/>
      <c r="L34" s="219">
        <v>0.2</v>
      </c>
      <c r="M34" s="220"/>
      <c r="N34" s="220"/>
      <c r="O34" s="220"/>
      <c r="P34" s="41"/>
      <c r="Q34" s="41"/>
      <c r="R34" s="41"/>
      <c r="S34" s="41"/>
      <c r="T34" s="44" t="s">
        <v>51</v>
      </c>
      <c r="U34" s="41"/>
      <c r="V34" s="41"/>
      <c r="W34" s="221">
        <f>ROUND(BC87+SUM(CG91:CG95),2)</f>
        <v>0</v>
      </c>
      <c r="X34" s="220"/>
      <c r="Y34" s="220"/>
      <c r="Z34" s="220"/>
      <c r="AA34" s="220"/>
      <c r="AB34" s="220"/>
      <c r="AC34" s="220"/>
      <c r="AD34" s="220"/>
      <c r="AE34" s="220"/>
      <c r="AF34" s="41"/>
      <c r="AG34" s="41"/>
      <c r="AH34" s="41"/>
      <c r="AI34" s="41"/>
      <c r="AJ34" s="41"/>
      <c r="AK34" s="221">
        <v>0</v>
      </c>
      <c r="AL34" s="220"/>
      <c r="AM34" s="220"/>
      <c r="AN34" s="220"/>
      <c r="AO34" s="220"/>
      <c r="AP34" s="41"/>
      <c r="AQ34" s="45"/>
      <c r="BE34" s="211"/>
    </row>
    <row r="35" spans="2:57" s="2" customFormat="1" ht="14.45" hidden="1" customHeight="1" x14ac:dyDescent="0.3">
      <c r="B35" s="40"/>
      <c r="C35" s="41"/>
      <c r="D35" s="41"/>
      <c r="E35" s="41"/>
      <c r="F35" s="42" t="s">
        <v>55</v>
      </c>
      <c r="G35" s="41"/>
      <c r="H35" s="41"/>
      <c r="I35" s="41"/>
      <c r="J35" s="41"/>
      <c r="K35" s="41"/>
      <c r="L35" s="219">
        <v>0</v>
      </c>
      <c r="M35" s="220"/>
      <c r="N35" s="220"/>
      <c r="O35" s="220"/>
      <c r="P35" s="41"/>
      <c r="Q35" s="41"/>
      <c r="R35" s="41"/>
      <c r="S35" s="41"/>
      <c r="T35" s="44" t="s">
        <v>51</v>
      </c>
      <c r="U35" s="41"/>
      <c r="V35" s="41"/>
      <c r="W35" s="221">
        <f>ROUND(BD87+SUM(CH91:CH95),2)</f>
        <v>0</v>
      </c>
      <c r="X35" s="220"/>
      <c r="Y35" s="220"/>
      <c r="Z35" s="220"/>
      <c r="AA35" s="220"/>
      <c r="AB35" s="220"/>
      <c r="AC35" s="220"/>
      <c r="AD35" s="220"/>
      <c r="AE35" s="220"/>
      <c r="AF35" s="41"/>
      <c r="AG35" s="41"/>
      <c r="AH35" s="41"/>
      <c r="AI35" s="41"/>
      <c r="AJ35" s="41"/>
      <c r="AK35" s="221">
        <v>0</v>
      </c>
      <c r="AL35" s="220"/>
      <c r="AM35" s="220"/>
      <c r="AN35" s="220"/>
      <c r="AO35" s="220"/>
      <c r="AP35" s="41"/>
      <c r="AQ35" s="45"/>
    </row>
    <row r="36" spans="2:57" s="1" customFormat="1" ht="6.95" customHeight="1" x14ac:dyDescent="0.3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 x14ac:dyDescent="0.3">
      <c r="B37" s="35"/>
      <c r="C37" s="46"/>
      <c r="D37" s="47" t="s">
        <v>56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57</v>
      </c>
      <c r="U37" s="48"/>
      <c r="V37" s="48"/>
      <c r="W37" s="48"/>
      <c r="X37" s="222" t="s">
        <v>58</v>
      </c>
      <c r="Y37" s="223"/>
      <c r="Z37" s="223"/>
      <c r="AA37" s="223"/>
      <c r="AB37" s="223"/>
      <c r="AC37" s="48"/>
      <c r="AD37" s="48"/>
      <c r="AE37" s="48"/>
      <c r="AF37" s="48"/>
      <c r="AG37" s="48"/>
      <c r="AH37" s="48"/>
      <c r="AI37" s="48"/>
      <c r="AJ37" s="48"/>
      <c r="AK37" s="224">
        <f>SUM(AK29:AK35)</f>
        <v>0</v>
      </c>
      <c r="AL37" s="223"/>
      <c r="AM37" s="223"/>
      <c r="AN37" s="223"/>
      <c r="AO37" s="225"/>
      <c r="AP37" s="46"/>
      <c r="AQ37" s="37"/>
    </row>
    <row r="38" spans="2:57" s="1" customFormat="1" ht="14.45" customHeight="1" x14ac:dyDescent="0.3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 ht="13.5" x14ac:dyDescent="0.3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57" ht="13.5" x14ac:dyDescent="0.3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57" ht="13.5" x14ac:dyDescent="0.3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57" ht="13.5" x14ac:dyDescent="0.3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57" ht="13.5" x14ac:dyDescent="0.3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57" ht="13.5" x14ac:dyDescent="0.3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57" ht="13.5" x14ac:dyDescent="0.3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57" ht="13.5" x14ac:dyDescent="0.3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57" ht="13.5" x14ac:dyDescent="0.3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57" ht="13.5" x14ac:dyDescent="0.3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x14ac:dyDescent="0.3">
      <c r="B49" s="35"/>
      <c r="C49" s="36"/>
      <c r="D49" s="50" t="s">
        <v>59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60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 x14ac:dyDescent="0.3">
      <c r="B50" s="21"/>
      <c r="C50" s="22"/>
      <c r="D50" s="5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4"/>
      <c r="AA50" s="22"/>
      <c r="AB50" s="22"/>
      <c r="AC50" s="53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4"/>
      <c r="AP50" s="22"/>
      <c r="AQ50" s="23"/>
    </row>
    <row r="51" spans="2:43" ht="13.5" x14ac:dyDescent="0.3">
      <c r="B51" s="21"/>
      <c r="C51" s="22"/>
      <c r="D51" s="5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4"/>
      <c r="AA51" s="22"/>
      <c r="AB51" s="22"/>
      <c r="AC51" s="53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4"/>
      <c r="AP51" s="22"/>
      <c r="AQ51" s="23"/>
    </row>
    <row r="52" spans="2:43" ht="13.5" x14ac:dyDescent="0.3">
      <c r="B52" s="21"/>
      <c r="C52" s="22"/>
      <c r="D52" s="5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4"/>
      <c r="AA52" s="22"/>
      <c r="AB52" s="22"/>
      <c r="AC52" s="53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4"/>
      <c r="AP52" s="22"/>
      <c r="AQ52" s="23"/>
    </row>
    <row r="53" spans="2:43" ht="13.5" x14ac:dyDescent="0.3">
      <c r="B53" s="21"/>
      <c r="C53" s="22"/>
      <c r="D53" s="5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4"/>
      <c r="AA53" s="22"/>
      <c r="AB53" s="22"/>
      <c r="AC53" s="53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4"/>
      <c r="AP53" s="22"/>
      <c r="AQ53" s="23"/>
    </row>
    <row r="54" spans="2:43" ht="13.5" x14ac:dyDescent="0.3">
      <c r="B54" s="21"/>
      <c r="C54" s="22"/>
      <c r="D54" s="5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4"/>
      <c r="AA54" s="22"/>
      <c r="AB54" s="22"/>
      <c r="AC54" s="53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4"/>
      <c r="AP54" s="22"/>
      <c r="AQ54" s="23"/>
    </row>
    <row r="55" spans="2:43" ht="13.5" x14ac:dyDescent="0.3">
      <c r="B55" s="21"/>
      <c r="C55" s="22"/>
      <c r="D55" s="5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4"/>
      <c r="AA55" s="22"/>
      <c r="AB55" s="22"/>
      <c r="AC55" s="53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4"/>
      <c r="AP55" s="22"/>
      <c r="AQ55" s="23"/>
    </row>
    <row r="56" spans="2:43" ht="13.5" x14ac:dyDescent="0.3">
      <c r="B56" s="21"/>
      <c r="C56" s="22"/>
      <c r="D56" s="5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4"/>
      <c r="AA56" s="22"/>
      <c r="AB56" s="22"/>
      <c r="AC56" s="53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4"/>
      <c r="AP56" s="22"/>
      <c r="AQ56" s="23"/>
    </row>
    <row r="57" spans="2:43" ht="13.5" x14ac:dyDescent="0.3">
      <c r="B57" s="21"/>
      <c r="C57" s="22"/>
      <c r="D57" s="5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4"/>
      <c r="AA57" s="22"/>
      <c r="AB57" s="22"/>
      <c r="AC57" s="53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4"/>
      <c r="AP57" s="22"/>
      <c r="AQ57" s="23"/>
    </row>
    <row r="58" spans="2:43" s="1" customFormat="1" x14ac:dyDescent="0.3">
      <c r="B58" s="35"/>
      <c r="C58" s="36"/>
      <c r="D58" s="55" t="s">
        <v>61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62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61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62</v>
      </c>
      <c r="AN58" s="56"/>
      <c r="AO58" s="58"/>
      <c r="AP58" s="36"/>
      <c r="AQ58" s="37"/>
    </row>
    <row r="59" spans="2:43" ht="13.5" x14ac:dyDescent="0.3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x14ac:dyDescent="0.3">
      <c r="B60" s="35"/>
      <c r="C60" s="36"/>
      <c r="D60" s="50" t="s">
        <v>63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 x14ac:dyDescent="0.3">
      <c r="B61" s="21"/>
      <c r="C61" s="22"/>
      <c r="D61" s="5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4"/>
      <c r="AA61" s="22"/>
      <c r="AB61" s="22"/>
      <c r="AC61" s="53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4"/>
      <c r="AP61" s="22"/>
      <c r="AQ61" s="23"/>
    </row>
    <row r="62" spans="2:43" ht="13.5" x14ac:dyDescent="0.3">
      <c r="B62" s="21"/>
      <c r="C62" s="22"/>
      <c r="D62" s="5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4"/>
      <c r="AA62" s="22"/>
      <c r="AB62" s="22"/>
      <c r="AC62" s="53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4"/>
      <c r="AP62" s="22"/>
      <c r="AQ62" s="23"/>
    </row>
    <row r="63" spans="2:43" ht="13.5" x14ac:dyDescent="0.3">
      <c r="B63" s="21"/>
      <c r="C63" s="22"/>
      <c r="D63" s="5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4"/>
      <c r="AA63" s="22"/>
      <c r="AB63" s="22"/>
      <c r="AC63" s="53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4"/>
      <c r="AP63" s="22"/>
      <c r="AQ63" s="23"/>
    </row>
    <row r="64" spans="2:43" ht="13.5" x14ac:dyDescent="0.3">
      <c r="B64" s="21"/>
      <c r="C64" s="22"/>
      <c r="D64" s="5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4"/>
      <c r="AA64" s="22"/>
      <c r="AB64" s="22"/>
      <c r="AC64" s="53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4"/>
      <c r="AP64" s="22"/>
      <c r="AQ64" s="23"/>
    </row>
    <row r="65" spans="2:43" ht="13.5" x14ac:dyDescent="0.3">
      <c r="B65" s="21"/>
      <c r="C65" s="22"/>
      <c r="D65" s="5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4"/>
      <c r="AA65" s="22"/>
      <c r="AB65" s="22"/>
      <c r="AC65" s="53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4"/>
      <c r="AP65" s="22"/>
      <c r="AQ65" s="23"/>
    </row>
    <row r="66" spans="2:43" ht="13.5" x14ac:dyDescent="0.3">
      <c r="B66" s="21"/>
      <c r="C66" s="22"/>
      <c r="D66" s="5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4"/>
      <c r="AA66" s="22"/>
      <c r="AB66" s="22"/>
      <c r="AC66" s="53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4"/>
      <c r="AP66" s="22"/>
      <c r="AQ66" s="23"/>
    </row>
    <row r="67" spans="2:43" ht="13.5" x14ac:dyDescent="0.3">
      <c r="B67" s="21"/>
      <c r="C67" s="22"/>
      <c r="D67" s="5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4"/>
      <c r="AA67" s="22"/>
      <c r="AB67" s="22"/>
      <c r="AC67" s="53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4"/>
      <c r="AP67" s="22"/>
      <c r="AQ67" s="23"/>
    </row>
    <row r="68" spans="2:43" ht="13.5" x14ac:dyDescent="0.3">
      <c r="B68" s="21"/>
      <c r="C68" s="22"/>
      <c r="D68" s="5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4"/>
      <c r="AA68" s="22"/>
      <c r="AB68" s="22"/>
      <c r="AC68" s="53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4"/>
      <c r="AP68" s="22"/>
      <c r="AQ68" s="23"/>
    </row>
    <row r="69" spans="2:43" s="1" customFormat="1" x14ac:dyDescent="0.3">
      <c r="B69" s="35"/>
      <c r="C69" s="36"/>
      <c r="D69" s="55" t="s">
        <v>61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62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61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62</v>
      </c>
      <c r="AN69" s="56"/>
      <c r="AO69" s="58"/>
      <c r="AP69" s="36"/>
      <c r="AQ69" s="37"/>
    </row>
    <row r="70" spans="2:43" s="1" customFormat="1" ht="6.95" customHeight="1" x14ac:dyDescent="0.3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 x14ac:dyDescent="0.3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 x14ac:dyDescent="0.3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 x14ac:dyDescent="0.3">
      <c r="B76" s="35"/>
      <c r="C76" s="207" t="s">
        <v>65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37"/>
    </row>
    <row r="77" spans="2:43" s="3" customFormat="1" ht="14.45" customHeight="1" x14ac:dyDescent="0.3">
      <c r="B77" s="65"/>
      <c r="C77" s="29" t="s">
        <v>12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012022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 x14ac:dyDescent="0.3">
      <c r="B78" s="68"/>
      <c r="C78" s="69" t="s">
        <v>15</v>
      </c>
      <c r="D78" s="70"/>
      <c r="E78" s="70"/>
      <c r="F78" s="70"/>
      <c r="G78" s="70"/>
      <c r="H78" s="70"/>
      <c r="I78" s="70"/>
      <c r="J78" s="70"/>
      <c r="K78" s="70"/>
      <c r="L78" s="227" t="str">
        <f>K6</f>
        <v>Rekonštrukcia mosta pri Mihaldovi - vyšný koniec v obci Ochodnica</v>
      </c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70"/>
      <c r="AQ78" s="71"/>
    </row>
    <row r="79" spans="2:43" s="1" customFormat="1" ht="6.95" customHeight="1" x14ac:dyDescent="0.3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x14ac:dyDescent="0.3">
      <c r="B80" s="35"/>
      <c r="C80" s="29" t="s">
        <v>21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KÚ Ochodnica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29" t="s">
        <v>23</v>
      </c>
      <c r="AJ80" s="36"/>
      <c r="AK80" s="36"/>
      <c r="AL80" s="36"/>
      <c r="AM80" s="73" t="str">
        <f>IF(AN8= "","",AN8)</f>
        <v>30. 3. 2022</v>
      </c>
      <c r="AN80" s="36"/>
      <c r="AO80" s="36"/>
      <c r="AP80" s="36"/>
      <c r="AQ80" s="37"/>
    </row>
    <row r="81" spans="1:89" s="1" customFormat="1" ht="6.95" customHeight="1" x14ac:dyDescent="0.3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x14ac:dyDescent="0.3">
      <c r="B82" s="35"/>
      <c r="C82" s="29" t="s">
        <v>29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>Obec Ochodnica, Ochodnica 121, 023 35  Ochodnica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29" t="s">
        <v>37</v>
      </c>
      <c r="AJ82" s="36"/>
      <c r="AK82" s="36"/>
      <c r="AL82" s="36"/>
      <c r="AM82" s="229" t="str">
        <f>IF(E17="","",E17)</f>
        <v>TASUM, s.r.o. Žilina</v>
      </c>
      <c r="AN82" s="226"/>
      <c r="AO82" s="226"/>
      <c r="AP82" s="226"/>
      <c r="AQ82" s="37"/>
      <c r="AS82" s="230" t="s">
        <v>66</v>
      </c>
      <c r="AT82" s="231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1:89" s="1" customFormat="1" x14ac:dyDescent="0.3">
      <c r="B83" s="35"/>
      <c r="C83" s="29" t="s">
        <v>35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29" t="s">
        <v>43</v>
      </c>
      <c r="AJ83" s="36"/>
      <c r="AK83" s="36"/>
      <c r="AL83" s="36"/>
      <c r="AM83" s="229" t="str">
        <f>IF(E20="","",E20)</f>
        <v>Ing. Daniela Pistová</v>
      </c>
      <c r="AN83" s="226"/>
      <c r="AO83" s="226"/>
      <c r="AP83" s="226"/>
      <c r="AQ83" s="37"/>
      <c r="AS83" s="232"/>
      <c r="AT83" s="233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1:89" s="1" customFormat="1" ht="10.9" customHeight="1" x14ac:dyDescent="0.3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34"/>
      <c r="AT84" s="226"/>
      <c r="AU84" s="36"/>
      <c r="AV84" s="36"/>
      <c r="AW84" s="36"/>
      <c r="AX84" s="36"/>
      <c r="AY84" s="36"/>
      <c r="AZ84" s="36"/>
      <c r="BA84" s="36"/>
      <c r="BB84" s="36"/>
      <c r="BC84" s="36"/>
      <c r="BD84" s="79"/>
    </row>
    <row r="85" spans="1:89" s="1" customFormat="1" ht="29.25" customHeight="1" x14ac:dyDescent="0.3">
      <c r="B85" s="35"/>
      <c r="C85" s="235" t="s">
        <v>67</v>
      </c>
      <c r="D85" s="236"/>
      <c r="E85" s="236"/>
      <c r="F85" s="236"/>
      <c r="G85" s="236"/>
      <c r="H85" s="80"/>
      <c r="I85" s="237" t="s">
        <v>68</v>
      </c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7" t="s">
        <v>69</v>
      </c>
      <c r="AH85" s="236"/>
      <c r="AI85" s="236"/>
      <c r="AJ85" s="236"/>
      <c r="AK85" s="236"/>
      <c r="AL85" s="236"/>
      <c r="AM85" s="236"/>
      <c r="AN85" s="237" t="s">
        <v>70</v>
      </c>
      <c r="AO85" s="236"/>
      <c r="AP85" s="238"/>
      <c r="AQ85" s="37"/>
      <c r="AS85" s="81" t="s">
        <v>71</v>
      </c>
      <c r="AT85" s="82" t="s">
        <v>72</v>
      </c>
      <c r="AU85" s="82" t="s">
        <v>73</v>
      </c>
      <c r="AV85" s="82" t="s">
        <v>74</v>
      </c>
      <c r="AW85" s="82" t="s">
        <v>75</v>
      </c>
      <c r="AX85" s="82" t="s">
        <v>76</v>
      </c>
      <c r="AY85" s="82" t="s">
        <v>77</v>
      </c>
      <c r="AZ85" s="82" t="s">
        <v>78</v>
      </c>
      <c r="BA85" s="82" t="s">
        <v>79</v>
      </c>
      <c r="BB85" s="82" t="s">
        <v>80</v>
      </c>
      <c r="BC85" s="82" t="s">
        <v>81</v>
      </c>
      <c r="BD85" s="83" t="s">
        <v>82</v>
      </c>
    </row>
    <row r="86" spans="1:89" s="1" customFormat="1" ht="10.9" customHeight="1" x14ac:dyDescent="0.3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4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 x14ac:dyDescent="0.3">
      <c r="B87" s="68"/>
      <c r="C87" s="85" t="s">
        <v>83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45">
        <f>ROUND(AG88,2)</f>
        <v>0</v>
      </c>
      <c r="AH87" s="245"/>
      <c r="AI87" s="245"/>
      <c r="AJ87" s="245"/>
      <c r="AK87" s="245"/>
      <c r="AL87" s="245"/>
      <c r="AM87" s="245"/>
      <c r="AN87" s="246">
        <f>SUM(AG87,AT87)</f>
        <v>0</v>
      </c>
      <c r="AO87" s="246"/>
      <c r="AP87" s="246"/>
      <c r="AQ87" s="71"/>
      <c r="AS87" s="87">
        <f>ROUND(AS88,2)</f>
        <v>0</v>
      </c>
      <c r="AT87" s="88">
        <f>ROUND(SUM(AV87:AW87),2)</f>
        <v>0</v>
      </c>
      <c r="AU87" s="89">
        <f>ROUND(AU88,5)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ROUND(AZ88,2)</f>
        <v>0</v>
      </c>
      <c r="BA87" s="88">
        <f>ROUND(BA88,2)</f>
        <v>0</v>
      </c>
      <c r="BB87" s="88">
        <f>ROUND(BB88,2)</f>
        <v>0</v>
      </c>
      <c r="BC87" s="88">
        <f>ROUND(BC88,2)</f>
        <v>0</v>
      </c>
      <c r="BD87" s="90">
        <f>ROUND(BD88,2)</f>
        <v>0</v>
      </c>
      <c r="BS87" s="91" t="s">
        <v>84</v>
      </c>
      <c r="BT87" s="91" t="s">
        <v>85</v>
      </c>
      <c r="BV87" s="91" t="s">
        <v>86</v>
      </c>
      <c r="BW87" s="91" t="s">
        <v>87</v>
      </c>
      <c r="BX87" s="91" t="s">
        <v>88</v>
      </c>
    </row>
    <row r="88" spans="1:89" s="5" customFormat="1" ht="37.5" customHeight="1" x14ac:dyDescent="0.3">
      <c r="A88" s="293" t="s">
        <v>521</v>
      </c>
      <c r="B88" s="92"/>
      <c r="C88" s="93"/>
      <c r="D88" s="241" t="s">
        <v>13</v>
      </c>
      <c r="E88" s="240"/>
      <c r="F88" s="240"/>
      <c r="G88" s="240"/>
      <c r="H88" s="240"/>
      <c r="I88" s="94"/>
      <c r="J88" s="241" t="s">
        <v>16</v>
      </c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39">
        <f>'012022 - Rekonštrukcia mo...'!M29</f>
        <v>0</v>
      </c>
      <c r="AH88" s="240"/>
      <c r="AI88" s="240"/>
      <c r="AJ88" s="240"/>
      <c r="AK88" s="240"/>
      <c r="AL88" s="240"/>
      <c r="AM88" s="240"/>
      <c r="AN88" s="239">
        <f>SUM(AG88,AT88)</f>
        <v>0</v>
      </c>
      <c r="AO88" s="240"/>
      <c r="AP88" s="240"/>
      <c r="AQ88" s="95"/>
      <c r="AS88" s="96">
        <f>'012022 - Rekonštrukcia mo...'!M27</f>
        <v>0</v>
      </c>
      <c r="AT88" s="97">
        <f>ROUND(SUM(AV88:AW88),2)</f>
        <v>0</v>
      </c>
      <c r="AU88" s="98">
        <f>'012022 - Rekonštrukcia mo...'!W128</f>
        <v>0</v>
      </c>
      <c r="AV88" s="97">
        <f>'012022 - Rekonštrukcia mo...'!M31</f>
        <v>0</v>
      </c>
      <c r="AW88" s="97">
        <f>'012022 - Rekonštrukcia mo...'!M32</f>
        <v>0</v>
      </c>
      <c r="AX88" s="97">
        <f>'012022 - Rekonštrukcia mo...'!M33</f>
        <v>0</v>
      </c>
      <c r="AY88" s="97">
        <f>'012022 - Rekonštrukcia mo...'!M34</f>
        <v>0</v>
      </c>
      <c r="AZ88" s="97">
        <f>'012022 - Rekonštrukcia mo...'!H31</f>
        <v>0</v>
      </c>
      <c r="BA88" s="97">
        <f>'012022 - Rekonštrukcia mo...'!H32</f>
        <v>0</v>
      </c>
      <c r="BB88" s="97">
        <f>'012022 - Rekonštrukcia mo...'!H33</f>
        <v>0</v>
      </c>
      <c r="BC88" s="97">
        <f>'012022 - Rekonštrukcia mo...'!H34</f>
        <v>0</v>
      </c>
      <c r="BD88" s="99">
        <f>'012022 - Rekonštrukcia mo...'!H35</f>
        <v>0</v>
      </c>
      <c r="BT88" s="100" t="s">
        <v>89</v>
      </c>
      <c r="BU88" s="100" t="s">
        <v>90</v>
      </c>
      <c r="BV88" s="100" t="s">
        <v>86</v>
      </c>
      <c r="BW88" s="100" t="s">
        <v>87</v>
      </c>
      <c r="BX88" s="100" t="s">
        <v>88</v>
      </c>
    </row>
    <row r="89" spans="1:89" ht="13.5" x14ac:dyDescent="0.3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3"/>
    </row>
    <row r="90" spans="1:89" s="1" customFormat="1" ht="30" customHeight="1" x14ac:dyDescent="0.3">
      <c r="B90" s="35"/>
      <c r="C90" s="85" t="s">
        <v>91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46">
        <f>ROUND(SUM(AG91:AG94),2)</f>
        <v>0</v>
      </c>
      <c r="AH90" s="226"/>
      <c r="AI90" s="226"/>
      <c r="AJ90" s="226"/>
      <c r="AK90" s="226"/>
      <c r="AL90" s="226"/>
      <c r="AM90" s="226"/>
      <c r="AN90" s="246">
        <f>ROUND(SUM(AN91:AN94),2)</f>
        <v>0</v>
      </c>
      <c r="AO90" s="226"/>
      <c r="AP90" s="226"/>
      <c r="AQ90" s="37"/>
      <c r="AS90" s="81" t="s">
        <v>92</v>
      </c>
      <c r="AT90" s="82" t="s">
        <v>93</v>
      </c>
      <c r="AU90" s="82" t="s">
        <v>49</v>
      </c>
      <c r="AV90" s="83" t="s">
        <v>72</v>
      </c>
    </row>
    <row r="91" spans="1:89" s="1" customFormat="1" ht="19.899999999999999" customHeight="1" x14ac:dyDescent="0.3">
      <c r="B91" s="35"/>
      <c r="C91" s="36"/>
      <c r="D91" s="101" t="s">
        <v>94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42">
        <f>ROUND(AG87*AS91,2)</f>
        <v>0</v>
      </c>
      <c r="AH91" s="226"/>
      <c r="AI91" s="226"/>
      <c r="AJ91" s="226"/>
      <c r="AK91" s="226"/>
      <c r="AL91" s="226"/>
      <c r="AM91" s="226"/>
      <c r="AN91" s="243">
        <f>ROUND(AG91+AV91,2)</f>
        <v>0</v>
      </c>
      <c r="AO91" s="226"/>
      <c r="AP91" s="226"/>
      <c r="AQ91" s="37"/>
      <c r="AS91" s="102">
        <v>0</v>
      </c>
      <c r="AT91" s="103" t="s">
        <v>95</v>
      </c>
      <c r="AU91" s="103" t="s">
        <v>50</v>
      </c>
      <c r="AV91" s="104">
        <f>ROUND(IF(AU91="základná",AG91*L31,IF(AU91="znížená",AG91*L32,0)),2)</f>
        <v>0</v>
      </c>
      <c r="BV91" s="17" t="s">
        <v>96</v>
      </c>
      <c r="BY91" s="105">
        <f>IF(AU91="základná",AV91,0)</f>
        <v>0</v>
      </c>
      <c r="BZ91" s="105">
        <f>IF(AU91="znížená",AV91,0)</f>
        <v>0</v>
      </c>
      <c r="CA91" s="105">
        <v>0</v>
      </c>
      <c r="CB91" s="105">
        <v>0</v>
      </c>
      <c r="CC91" s="105">
        <v>0</v>
      </c>
      <c r="CD91" s="105">
        <f>IF(AU91="základná",AG91,0)</f>
        <v>0</v>
      </c>
      <c r="CE91" s="105">
        <f>IF(AU91="znížená",AG91,0)</f>
        <v>0</v>
      </c>
      <c r="CF91" s="105">
        <f>IF(AU91="zákl. prenesená",AG91,0)</f>
        <v>0</v>
      </c>
      <c r="CG91" s="105">
        <f>IF(AU91="zníž. prenesená",AG91,0)</f>
        <v>0</v>
      </c>
      <c r="CH91" s="105">
        <f>IF(AU91="nulová",AG91,0)</f>
        <v>0</v>
      </c>
      <c r="CI91" s="17">
        <f>IF(AU91="základná",1,IF(AU91="znížená",2,IF(AU91="zákl. prenesená",4,IF(AU91="zníž. prenesená",5,3))))</f>
        <v>1</v>
      </c>
      <c r="CJ91" s="17">
        <f>IF(AT91="stavebná časť",1,IF(8891="investičná časť",2,3))</f>
        <v>1</v>
      </c>
      <c r="CK91" s="17" t="str">
        <f>IF(D91="Vyplň vlastné","","x")</f>
        <v>x</v>
      </c>
    </row>
    <row r="92" spans="1:89" s="1" customFormat="1" ht="19.899999999999999" customHeight="1" x14ac:dyDescent="0.3">
      <c r="B92" s="35"/>
      <c r="C92" s="36"/>
      <c r="D92" s="244" t="s">
        <v>97</v>
      </c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36"/>
      <c r="AD92" s="36"/>
      <c r="AE92" s="36"/>
      <c r="AF92" s="36"/>
      <c r="AG92" s="242">
        <f>AG87*AS92</f>
        <v>0</v>
      </c>
      <c r="AH92" s="226"/>
      <c r="AI92" s="226"/>
      <c r="AJ92" s="226"/>
      <c r="AK92" s="226"/>
      <c r="AL92" s="226"/>
      <c r="AM92" s="226"/>
      <c r="AN92" s="243">
        <f>AG92+AV92</f>
        <v>0</v>
      </c>
      <c r="AO92" s="226"/>
      <c r="AP92" s="226"/>
      <c r="AQ92" s="37"/>
      <c r="AS92" s="106">
        <v>0</v>
      </c>
      <c r="AT92" s="107" t="s">
        <v>95</v>
      </c>
      <c r="AU92" s="107" t="s">
        <v>50</v>
      </c>
      <c r="AV92" s="108">
        <f>ROUND(IF(AU92="nulová",0,IF(OR(AU92="základná",AU92="zákl. prenesená"),AG92*L31,AG92*L32)),2)</f>
        <v>0</v>
      </c>
      <c r="BV92" s="17" t="s">
        <v>98</v>
      </c>
      <c r="BY92" s="105">
        <f>IF(AU92="základná",AV92,0)</f>
        <v>0</v>
      </c>
      <c r="BZ92" s="105">
        <f>IF(AU92="znížená",AV92,0)</f>
        <v>0</v>
      </c>
      <c r="CA92" s="105">
        <f>IF(AU92="zákl. prenesená",AV92,0)</f>
        <v>0</v>
      </c>
      <c r="CB92" s="105">
        <f>IF(AU92="zníž. prenesená",AV92,0)</f>
        <v>0</v>
      </c>
      <c r="CC92" s="105">
        <f>IF(AU92="nulová",AV92,0)</f>
        <v>0</v>
      </c>
      <c r="CD92" s="105">
        <f>IF(AU92="základná",AG92,0)</f>
        <v>0</v>
      </c>
      <c r="CE92" s="105">
        <f>IF(AU92="znížená",AG92,0)</f>
        <v>0</v>
      </c>
      <c r="CF92" s="105">
        <f>IF(AU92="zákl. prenesená",AG92,0)</f>
        <v>0</v>
      </c>
      <c r="CG92" s="105">
        <f>IF(AU92="zníž. prenesená",AG92,0)</f>
        <v>0</v>
      </c>
      <c r="CH92" s="105">
        <f>IF(AU92="nulová",AG92,0)</f>
        <v>0</v>
      </c>
      <c r="CI92" s="17">
        <f>IF(AU92="základná",1,IF(AU92="znížená",2,IF(AU92="zákl. prenesená",4,IF(AU92="zníž. prenesená",5,3))))</f>
        <v>1</v>
      </c>
      <c r="CJ92" s="17">
        <f>IF(AT92="stavebná časť",1,IF(8892="investičná časť",2,3))</f>
        <v>1</v>
      </c>
      <c r="CK92" s="17" t="str">
        <f>IF(D92="Vyplň vlastné","","x")</f>
        <v/>
      </c>
    </row>
    <row r="93" spans="1:89" s="1" customFormat="1" ht="19.899999999999999" customHeight="1" x14ac:dyDescent="0.3">
      <c r="B93" s="35"/>
      <c r="C93" s="36"/>
      <c r="D93" s="244" t="s">
        <v>97</v>
      </c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36"/>
      <c r="AD93" s="36"/>
      <c r="AE93" s="36"/>
      <c r="AF93" s="36"/>
      <c r="AG93" s="242">
        <f>AG87*AS93</f>
        <v>0</v>
      </c>
      <c r="AH93" s="226"/>
      <c r="AI93" s="226"/>
      <c r="AJ93" s="226"/>
      <c r="AK93" s="226"/>
      <c r="AL93" s="226"/>
      <c r="AM93" s="226"/>
      <c r="AN93" s="243">
        <f>AG93+AV93</f>
        <v>0</v>
      </c>
      <c r="AO93" s="226"/>
      <c r="AP93" s="226"/>
      <c r="AQ93" s="37"/>
      <c r="AS93" s="106">
        <v>0</v>
      </c>
      <c r="AT93" s="107" t="s">
        <v>95</v>
      </c>
      <c r="AU93" s="107" t="s">
        <v>50</v>
      </c>
      <c r="AV93" s="108">
        <f>ROUND(IF(AU93="nulová",0,IF(OR(AU93="základná",AU93="zákl. prenesená"),AG93*L31,AG93*L32)),2)</f>
        <v>0</v>
      </c>
      <c r="BV93" s="17" t="s">
        <v>98</v>
      </c>
      <c r="BY93" s="105">
        <f>IF(AU93="základná",AV93,0)</f>
        <v>0</v>
      </c>
      <c r="BZ93" s="105">
        <f>IF(AU93="znížená",AV93,0)</f>
        <v>0</v>
      </c>
      <c r="CA93" s="105">
        <f>IF(AU93="zákl. prenesená",AV93,0)</f>
        <v>0</v>
      </c>
      <c r="CB93" s="105">
        <f>IF(AU93="zníž. prenesená",AV93,0)</f>
        <v>0</v>
      </c>
      <c r="CC93" s="105">
        <f>IF(AU93="nulová",AV93,0)</f>
        <v>0</v>
      </c>
      <c r="CD93" s="105">
        <f>IF(AU93="základná",AG93,0)</f>
        <v>0</v>
      </c>
      <c r="CE93" s="105">
        <f>IF(AU93="znížená",AG93,0)</f>
        <v>0</v>
      </c>
      <c r="CF93" s="105">
        <f>IF(AU93="zákl. prenesená",AG93,0)</f>
        <v>0</v>
      </c>
      <c r="CG93" s="105">
        <f>IF(AU93="zníž. prenesená",AG93,0)</f>
        <v>0</v>
      </c>
      <c r="CH93" s="105">
        <f>IF(AU93="nulová",AG93,0)</f>
        <v>0</v>
      </c>
      <c r="CI93" s="17">
        <f>IF(AU93="základná",1,IF(AU93="znížená",2,IF(AU93="zákl. prenesená",4,IF(AU93="zníž. prenesená",5,3))))</f>
        <v>1</v>
      </c>
      <c r="CJ93" s="17">
        <f>IF(AT93="stavebná časť",1,IF(8893="investičná časť",2,3))</f>
        <v>1</v>
      </c>
      <c r="CK93" s="17" t="str">
        <f>IF(D93="Vyplň vlastné","","x")</f>
        <v/>
      </c>
    </row>
    <row r="94" spans="1:89" s="1" customFormat="1" ht="19.899999999999999" customHeight="1" x14ac:dyDescent="0.3">
      <c r="B94" s="35"/>
      <c r="C94" s="36"/>
      <c r="D94" s="244" t="s">
        <v>97</v>
      </c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36"/>
      <c r="AD94" s="36"/>
      <c r="AE94" s="36"/>
      <c r="AF94" s="36"/>
      <c r="AG94" s="242">
        <f>AG87*AS94</f>
        <v>0</v>
      </c>
      <c r="AH94" s="226"/>
      <c r="AI94" s="226"/>
      <c r="AJ94" s="226"/>
      <c r="AK94" s="226"/>
      <c r="AL94" s="226"/>
      <c r="AM94" s="226"/>
      <c r="AN94" s="243">
        <f>AG94+AV94</f>
        <v>0</v>
      </c>
      <c r="AO94" s="226"/>
      <c r="AP94" s="226"/>
      <c r="AQ94" s="37"/>
      <c r="AS94" s="109">
        <v>0</v>
      </c>
      <c r="AT94" s="110" t="s">
        <v>95</v>
      </c>
      <c r="AU94" s="110" t="s">
        <v>50</v>
      </c>
      <c r="AV94" s="111">
        <f>ROUND(IF(AU94="nulová",0,IF(OR(AU94="základná",AU94="zákl. prenesená"),AG94*L31,AG94*L32)),2)</f>
        <v>0</v>
      </c>
      <c r="BV94" s="17" t="s">
        <v>98</v>
      </c>
      <c r="BY94" s="105">
        <f>IF(AU94="základná",AV94,0)</f>
        <v>0</v>
      </c>
      <c r="BZ94" s="105">
        <f>IF(AU94="znížená",AV94,0)</f>
        <v>0</v>
      </c>
      <c r="CA94" s="105">
        <f>IF(AU94="zákl. prenesená",AV94,0)</f>
        <v>0</v>
      </c>
      <c r="CB94" s="105">
        <f>IF(AU94="zníž. prenesená",AV94,0)</f>
        <v>0</v>
      </c>
      <c r="CC94" s="105">
        <f>IF(AU94="nulová",AV94,0)</f>
        <v>0</v>
      </c>
      <c r="CD94" s="105">
        <f>IF(AU94="základná",AG94,0)</f>
        <v>0</v>
      </c>
      <c r="CE94" s="105">
        <f>IF(AU94="znížená",AG94,0)</f>
        <v>0</v>
      </c>
      <c r="CF94" s="105">
        <f>IF(AU94="zákl. prenesená",AG94,0)</f>
        <v>0</v>
      </c>
      <c r="CG94" s="105">
        <f>IF(AU94="zníž. prenesená",AG94,0)</f>
        <v>0</v>
      </c>
      <c r="CH94" s="105">
        <f>IF(AU94="nulová",AG94,0)</f>
        <v>0</v>
      </c>
      <c r="CI94" s="17">
        <f>IF(AU94="základná",1,IF(AU94="znížená",2,IF(AU94="zákl. prenesená",4,IF(AU94="zníž. prenesená",5,3))))</f>
        <v>1</v>
      </c>
      <c r="CJ94" s="17">
        <f>IF(AT94="stavebná časť",1,IF(8894="investičná časť",2,3))</f>
        <v>1</v>
      </c>
      <c r="CK94" s="17" t="str">
        <f>IF(D94="Vyplň vlastné","","x")</f>
        <v/>
      </c>
    </row>
    <row r="95" spans="1:89" s="1" customFormat="1" ht="10.9" customHeight="1" x14ac:dyDescent="0.3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</row>
    <row r="96" spans="1:89" s="1" customFormat="1" ht="30" customHeight="1" x14ac:dyDescent="0.3">
      <c r="B96" s="35"/>
      <c r="C96" s="112" t="s">
        <v>99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47">
        <f>ROUND(AG87+AG90,2)</f>
        <v>0</v>
      </c>
      <c r="AH96" s="247"/>
      <c r="AI96" s="247"/>
      <c r="AJ96" s="247"/>
      <c r="AK96" s="247"/>
      <c r="AL96" s="247"/>
      <c r="AM96" s="247"/>
      <c r="AN96" s="247">
        <f>AN87+AN90</f>
        <v>0</v>
      </c>
      <c r="AO96" s="247"/>
      <c r="AP96" s="247"/>
      <c r="AQ96" s="37"/>
    </row>
    <row r="97" spans="2:43" s="1" customFormat="1" ht="6.95" customHeight="1" x14ac:dyDescent="0.3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sheetProtection algorithmName="SHA-512" hashValue="nQwVx/ZjgAKpZ/WFDFFOt+xwmivKVKvWSAHzhJGUypy9EpYeGONAjk2YVxUdrx9EwfCKZbWk1CFzxAGYmuOL6w==" saltValue="f5KvK0GeeANAewwRGrlznQ==" spinCount="100000" sheet="1" objects="1" scenarios="1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2022 - Rekonštrukcia mo...'!C2" tooltip="012022 - Rekonštrukcia mo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98"/>
      <c r="B1" s="295"/>
      <c r="C1" s="295"/>
      <c r="D1" s="296" t="s">
        <v>1</v>
      </c>
      <c r="E1" s="295"/>
      <c r="F1" s="297" t="s">
        <v>522</v>
      </c>
      <c r="G1" s="297"/>
      <c r="H1" s="299" t="s">
        <v>523</v>
      </c>
      <c r="I1" s="299"/>
      <c r="J1" s="299"/>
      <c r="K1" s="299"/>
      <c r="L1" s="297" t="s">
        <v>524</v>
      </c>
      <c r="M1" s="295"/>
      <c r="N1" s="295"/>
      <c r="O1" s="296" t="s">
        <v>100</v>
      </c>
      <c r="P1" s="295"/>
      <c r="Q1" s="295"/>
      <c r="R1" s="295"/>
      <c r="S1" s="297" t="s">
        <v>525</v>
      </c>
      <c r="T1" s="297"/>
      <c r="U1" s="298"/>
      <c r="V1" s="29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205" t="s">
        <v>5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48" t="s">
        <v>6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T2" s="17" t="s">
        <v>87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85</v>
      </c>
    </row>
    <row r="4" spans="1:66" ht="36.950000000000003" customHeight="1" x14ac:dyDescent="0.3">
      <c r="B4" s="21"/>
      <c r="C4" s="207" t="s">
        <v>101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3"/>
      <c r="T4" s="24" t="s">
        <v>10</v>
      </c>
      <c r="AT4" s="17" t="s">
        <v>4</v>
      </c>
    </row>
    <row r="5" spans="1:66" ht="6.95" customHeight="1" x14ac:dyDescent="0.3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66" s="1" customFormat="1" ht="32.85" customHeight="1" x14ac:dyDescent="0.3">
      <c r="B6" s="35"/>
      <c r="C6" s="36"/>
      <c r="D6" s="28" t="s">
        <v>15</v>
      </c>
      <c r="E6" s="36"/>
      <c r="F6" s="213" t="s">
        <v>16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36"/>
      <c r="R6" s="37"/>
    </row>
    <row r="7" spans="1:66" s="1" customFormat="1" ht="14.45" customHeight="1" x14ac:dyDescent="0.3">
      <c r="B7" s="35"/>
      <c r="C7" s="36"/>
      <c r="D7" s="29" t="s">
        <v>17</v>
      </c>
      <c r="E7" s="36"/>
      <c r="F7" s="27" t="s">
        <v>18</v>
      </c>
      <c r="G7" s="36"/>
      <c r="H7" s="36"/>
      <c r="I7" s="36"/>
      <c r="J7" s="36"/>
      <c r="K7" s="36"/>
      <c r="L7" s="36"/>
      <c r="M7" s="29" t="s">
        <v>19</v>
      </c>
      <c r="N7" s="36"/>
      <c r="O7" s="27" t="s">
        <v>20</v>
      </c>
      <c r="P7" s="36"/>
      <c r="Q7" s="36"/>
      <c r="R7" s="37"/>
    </row>
    <row r="8" spans="1:66" s="1" customFormat="1" ht="14.45" customHeight="1" x14ac:dyDescent="0.3">
      <c r="B8" s="35"/>
      <c r="C8" s="36"/>
      <c r="D8" s="29" t="s">
        <v>21</v>
      </c>
      <c r="E8" s="36"/>
      <c r="F8" s="27" t="s">
        <v>22</v>
      </c>
      <c r="G8" s="36"/>
      <c r="H8" s="36"/>
      <c r="I8" s="36"/>
      <c r="J8" s="36"/>
      <c r="K8" s="36"/>
      <c r="L8" s="36"/>
      <c r="M8" s="29" t="s">
        <v>23</v>
      </c>
      <c r="N8" s="36"/>
      <c r="O8" s="249" t="str">
        <f>'Rekapitulácia stavby'!AN8</f>
        <v>30. 3. 2022</v>
      </c>
      <c r="P8" s="226"/>
      <c r="Q8" s="36"/>
      <c r="R8" s="37"/>
    </row>
    <row r="9" spans="1:66" s="1" customFormat="1" ht="21.75" customHeight="1" x14ac:dyDescent="0.3">
      <c r="B9" s="35"/>
      <c r="C9" s="36"/>
      <c r="D9" s="26" t="s">
        <v>25</v>
      </c>
      <c r="E9" s="36"/>
      <c r="F9" s="31" t="s">
        <v>26</v>
      </c>
      <c r="G9" s="36"/>
      <c r="H9" s="36"/>
      <c r="I9" s="36"/>
      <c r="J9" s="36"/>
      <c r="K9" s="36"/>
      <c r="L9" s="36"/>
      <c r="M9" s="26" t="s">
        <v>27</v>
      </c>
      <c r="N9" s="36"/>
      <c r="O9" s="31" t="s">
        <v>28</v>
      </c>
      <c r="P9" s="36"/>
      <c r="Q9" s="36"/>
      <c r="R9" s="37"/>
    </row>
    <row r="10" spans="1:66" s="1" customFormat="1" ht="14.45" customHeight="1" x14ac:dyDescent="0.3">
      <c r="B10" s="35"/>
      <c r="C10" s="36"/>
      <c r="D10" s="29" t="s">
        <v>29</v>
      </c>
      <c r="E10" s="36"/>
      <c r="F10" s="36"/>
      <c r="G10" s="36"/>
      <c r="H10" s="36"/>
      <c r="I10" s="36"/>
      <c r="J10" s="36"/>
      <c r="K10" s="36"/>
      <c r="L10" s="36"/>
      <c r="M10" s="29" t="s">
        <v>30</v>
      </c>
      <c r="N10" s="36"/>
      <c r="O10" s="212" t="s">
        <v>31</v>
      </c>
      <c r="P10" s="226"/>
      <c r="Q10" s="36"/>
      <c r="R10" s="37"/>
    </row>
    <row r="11" spans="1:66" s="1" customFormat="1" ht="18" customHeight="1" x14ac:dyDescent="0.3">
      <c r="B11" s="35"/>
      <c r="C11" s="36"/>
      <c r="D11" s="36"/>
      <c r="E11" s="27" t="s">
        <v>32</v>
      </c>
      <c r="F11" s="36"/>
      <c r="G11" s="36"/>
      <c r="H11" s="36"/>
      <c r="I11" s="36"/>
      <c r="J11" s="36"/>
      <c r="K11" s="36"/>
      <c r="L11" s="36"/>
      <c r="M11" s="29" t="s">
        <v>33</v>
      </c>
      <c r="N11" s="36"/>
      <c r="O11" s="212" t="s">
        <v>34</v>
      </c>
      <c r="P11" s="226"/>
      <c r="Q11" s="36"/>
      <c r="R11" s="37"/>
    </row>
    <row r="12" spans="1:66" s="1" customFormat="1" ht="6.95" customHeight="1" x14ac:dyDescent="0.3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 x14ac:dyDescent="0.3">
      <c r="B13" s="35"/>
      <c r="C13" s="36"/>
      <c r="D13" s="29" t="s">
        <v>35</v>
      </c>
      <c r="E13" s="36"/>
      <c r="F13" s="36"/>
      <c r="G13" s="36"/>
      <c r="H13" s="36"/>
      <c r="I13" s="36"/>
      <c r="J13" s="36"/>
      <c r="K13" s="36"/>
      <c r="L13" s="36"/>
      <c r="M13" s="29" t="s">
        <v>30</v>
      </c>
      <c r="N13" s="36"/>
      <c r="O13" s="250" t="str">
        <f>IF('Rekapitulácia stavby'!AN13="","",'Rekapitulácia stavby'!AN13)</f>
        <v>Vyplň údaj</v>
      </c>
      <c r="P13" s="226"/>
      <c r="Q13" s="36"/>
      <c r="R13" s="37"/>
    </row>
    <row r="14" spans="1:66" s="1" customFormat="1" ht="18" customHeight="1" x14ac:dyDescent="0.3">
      <c r="B14" s="35"/>
      <c r="C14" s="36"/>
      <c r="D14" s="36"/>
      <c r="E14" s="250" t="str">
        <f>IF('Rekapitulácia stavby'!E14="","",'Rekapitulácia stavby'!E14)</f>
        <v>Vyplň údaj</v>
      </c>
      <c r="F14" s="226"/>
      <c r="G14" s="226"/>
      <c r="H14" s="226"/>
      <c r="I14" s="226"/>
      <c r="J14" s="226"/>
      <c r="K14" s="226"/>
      <c r="L14" s="226"/>
      <c r="M14" s="29" t="s">
        <v>33</v>
      </c>
      <c r="N14" s="36"/>
      <c r="O14" s="250" t="str">
        <f>IF('Rekapitulácia stavby'!AN14="","",'Rekapitulácia stavby'!AN14)</f>
        <v>Vyplň údaj</v>
      </c>
      <c r="P14" s="226"/>
      <c r="Q14" s="36"/>
      <c r="R14" s="37"/>
    </row>
    <row r="15" spans="1:66" s="1" customFormat="1" ht="6.95" customHeight="1" x14ac:dyDescent="0.3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 x14ac:dyDescent="0.3">
      <c r="B16" s="35"/>
      <c r="C16" s="36"/>
      <c r="D16" s="29" t="s">
        <v>37</v>
      </c>
      <c r="E16" s="36"/>
      <c r="F16" s="36"/>
      <c r="G16" s="36"/>
      <c r="H16" s="36"/>
      <c r="I16" s="36"/>
      <c r="J16" s="36"/>
      <c r="K16" s="36"/>
      <c r="L16" s="36"/>
      <c r="M16" s="29" t="s">
        <v>30</v>
      </c>
      <c r="N16" s="36"/>
      <c r="O16" s="212" t="s">
        <v>38</v>
      </c>
      <c r="P16" s="226"/>
      <c r="Q16" s="36"/>
      <c r="R16" s="37"/>
    </row>
    <row r="17" spans="2:18" s="1" customFormat="1" ht="18" customHeight="1" x14ac:dyDescent="0.3">
      <c r="B17" s="35"/>
      <c r="C17" s="36"/>
      <c r="D17" s="36"/>
      <c r="E17" s="27" t="s">
        <v>39</v>
      </c>
      <c r="F17" s="36"/>
      <c r="G17" s="36"/>
      <c r="H17" s="36"/>
      <c r="I17" s="36"/>
      <c r="J17" s="36"/>
      <c r="K17" s="36"/>
      <c r="L17" s="36"/>
      <c r="M17" s="29" t="s">
        <v>33</v>
      </c>
      <c r="N17" s="36"/>
      <c r="O17" s="212" t="s">
        <v>40</v>
      </c>
      <c r="P17" s="226"/>
      <c r="Q17" s="36"/>
      <c r="R17" s="37"/>
    </row>
    <row r="18" spans="2:18" s="1" customFormat="1" ht="6.95" customHeight="1" x14ac:dyDescent="0.3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 x14ac:dyDescent="0.3">
      <c r="B19" s="35"/>
      <c r="C19" s="36"/>
      <c r="D19" s="29" t="s">
        <v>43</v>
      </c>
      <c r="E19" s="36"/>
      <c r="F19" s="36"/>
      <c r="G19" s="36"/>
      <c r="H19" s="36"/>
      <c r="I19" s="36"/>
      <c r="J19" s="36"/>
      <c r="K19" s="36"/>
      <c r="L19" s="36"/>
      <c r="M19" s="29" t="s">
        <v>30</v>
      </c>
      <c r="N19" s="36"/>
      <c r="O19" s="212" t="s">
        <v>34</v>
      </c>
      <c r="P19" s="226"/>
      <c r="Q19" s="36"/>
      <c r="R19" s="37"/>
    </row>
    <row r="20" spans="2:18" s="1" customFormat="1" ht="18" customHeight="1" x14ac:dyDescent="0.3">
      <c r="B20" s="35"/>
      <c r="C20" s="36"/>
      <c r="D20" s="36"/>
      <c r="E20" s="27" t="s">
        <v>44</v>
      </c>
      <c r="F20" s="36"/>
      <c r="G20" s="36"/>
      <c r="H20" s="36"/>
      <c r="I20" s="36"/>
      <c r="J20" s="36"/>
      <c r="K20" s="36"/>
      <c r="L20" s="36"/>
      <c r="M20" s="29" t="s">
        <v>33</v>
      </c>
      <c r="N20" s="36"/>
      <c r="O20" s="212" t="s">
        <v>34</v>
      </c>
      <c r="P20" s="226"/>
      <c r="Q20" s="36"/>
      <c r="R20" s="37"/>
    </row>
    <row r="21" spans="2:18" s="1" customFormat="1" ht="6.95" customHeight="1" x14ac:dyDescent="0.3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 x14ac:dyDescent="0.3">
      <c r="B22" s="35"/>
      <c r="C22" s="36"/>
      <c r="D22" s="29" t="s">
        <v>45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22.5" customHeight="1" x14ac:dyDescent="0.3">
      <c r="B23" s="35"/>
      <c r="C23" s="36"/>
      <c r="D23" s="36"/>
      <c r="E23" s="215" t="s">
        <v>34</v>
      </c>
      <c r="F23" s="226"/>
      <c r="G23" s="226"/>
      <c r="H23" s="226"/>
      <c r="I23" s="226"/>
      <c r="J23" s="226"/>
      <c r="K23" s="226"/>
      <c r="L23" s="226"/>
      <c r="M23" s="36"/>
      <c r="N23" s="36"/>
      <c r="O23" s="36"/>
      <c r="P23" s="36"/>
      <c r="Q23" s="36"/>
      <c r="R23" s="37"/>
    </row>
    <row r="24" spans="2:18" s="1" customFormat="1" ht="6.95" customHeight="1" x14ac:dyDescent="0.3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6.95" customHeight="1" x14ac:dyDescent="0.3">
      <c r="B25" s="35"/>
      <c r="C25" s="3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6"/>
      <c r="R25" s="37"/>
    </row>
    <row r="26" spans="2:18" s="1" customFormat="1" ht="14.45" customHeight="1" x14ac:dyDescent="0.3">
      <c r="B26" s="35"/>
      <c r="C26" s="36"/>
      <c r="D26" s="114" t="s">
        <v>102</v>
      </c>
      <c r="E26" s="36"/>
      <c r="F26" s="36"/>
      <c r="G26" s="36"/>
      <c r="H26" s="36"/>
      <c r="I26" s="36"/>
      <c r="J26" s="36"/>
      <c r="K26" s="36"/>
      <c r="L26" s="36"/>
      <c r="M26" s="216">
        <f>N86</f>
        <v>0</v>
      </c>
      <c r="N26" s="226"/>
      <c r="O26" s="226"/>
      <c r="P26" s="226"/>
      <c r="Q26" s="36"/>
      <c r="R26" s="37"/>
    </row>
    <row r="27" spans="2:18" s="1" customFormat="1" ht="14.45" customHeight="1" x14ac:dyDescent="0.3">
      <c r="B27" s="35"/>
      <c r="C27" s="36"/>
      <c r="D27" s="34" t="s">
        <v>94</v>
      </c>
      <c r="E27" s="36"/>
      <c r="F27" s="36"/>
      <c r="G27" s="36"/>
      <c r="H27" s="36"/>
      <c r="I27" s="36"/>
      <c r="J27" s="36"/>
      <c r="K27" s="36"/>
      <c r="L27" s="36"/>
      <c r="M27" s="216">
        <f>N104</f>
        <v>0</v>
      </c>
      <c r="N27" s="226"/>
      <c r="O27" s="226"/>
      <c r="P27" s="226"/>
      <c r="Q27" s="36"/>
      <c r="R27" s="37"/>
    </row>
    <row r="28" spans="2:18" s="1" customFormat="1" ht="6.95" customHeight="1" x14ac:dyDescent="0.3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2:18" s="1" customFormat="1" ht="25.35" customHeight="1" x14ac:dyDescent="0.3">
      <c r="B29" s="35"/>
      <c r="C29" s="36"/>
      <c r="D29" s="115" t="s">
        <v>48</v>
      </c>
      <c r="E29" s="36"/>
      <c r="F29" s="36"/>
      <c r="G29" s="36"/>
      <c r="H29" s="36"/>
      <c r="I29" s="36"/>
      <c r="J29" s="36"/>
      <c r="K29" s="36"/>
      <c r="L29" s="36"/>
      <c r="M29" s="251">
        <f>ROUND(M26+M27,2)</f>
        <v>0</v>
      </c>
      <c r="N29" s="226"/>
      <c r="O29" s="226"/>
      <c r="P29" s="226"/>
      <c r="Q29" s="36"/>
      <c r="R29" s="37"/>
    </row>
    <row r="30" spans="2:18" s="1" customFormat="1" ht="6.95" customHeight="1" x14ac:dyDescent="0.3">
      <c r="B30" s="35"/>
      <c r="C30" s="3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6"/>
      <c r="R30" s="37"/>
    </row>
    <row r="31" spans="2:18" s="1" customFormat="1" ht="14.45" customHeight="1" x14ac:dyDescent="0.3">
      <c r="B31" s="35"/>
      <c r="C31" s="36"/>
      <c r="D31" s="42" t="s">
        <v>49</v>
      </c>
      <c r="E31" s="42" t="s">
        <v>50</v>
      </c>
      <c r="F31" s="43">
        <v>0.2</v>
      </c>
      <c r="G31" s="116" t="s">
        <v>51</v>
      </c>
      <c r="H31" s="252">
        <f>(SUM(BE104:BE111)+SUM(BE128:BE292))</f>
        <v>0</v>
      </c>
      <c r="I31" s="226"/>
      <c r="J31" s="226"/>
      <c r="K31" s="36"/>
      <c r="L31" s="36"/>
      <c r="M31" s="252">
        <f>ROUND((SUM(BE104:BE111)+SUM(BE128:BE292)), 2)*F31</f>
        <v>0</v>
      </c>
      <c r="N31" s="226"/>
      <c r="O31" s="226"/>
      <c r="P31" s="226"/>
      <c r="Q31" s="36"/>
      <c r="R31" s="37"/>
    </row>
    <row r="32" spans="2:18" s="1" customFormat="1" ht="14.45" customHeight="1" x14ac:dyDescent="0.3">
      <c r="B32" s="35"/>
      <c r="C32" s="36"/>
      <c r="D32" s="36"/>
      <c r="E32" s="42" t="s">
        <v>52</v>
      </c>
      <c r="F32" s="43">
        <v>0.2</v>
      </c>
      <c r="G32" s="116" t="s">
        <v>51</v>
      </c>
      <c r="H32" s="252">
        <f>(SUM(BF104:BF111)+SUM(BF128:BF292))</f>
        <v>0</v>
      </c>
      <c r="I32" s="226"/>
      <c r="J32" s="226"/>
      <c r="K32" s="36"/>
      <c r="L32" s="36"/>
      <c r="M32" s="252">
        <f>ROUND((SUM(BF104:BF111)+SUM(BF128:BF292)), 2)*F32</f>
        <v>0</v>
      </c>
      <c r="N32" s="226"/>
      <c r="O32" s="226"/>
      <c r="P32" s="226"/>
      <c r="Q32" s="36"/>
      <c r="R32" s="37"/>
    </row>
    <row r="33" spans="2:18" s="1" customFormat="1" ht="14.45" hidden="1" customHeight="1" x14ac:dyDescent="0.3">
      <c r="B33" s="35"/>
      <c r="C33" s="36"/>
      <c r="D33" s="36"/>
      <c r="E33" s="42" t="s">
        <v>53</v>
      </c>
      <c r="F33" s="43">
        <v>0.2</v>
      </c>
      <c r="G33" s="116" t="s">
        <v>51</v>
      </c>
      <c r="H33" s="252">
        <f>(SUM(BG104:BG111)+SUM(BG128:BG292))</f>
        <v>0</v>
      </c>
      <c r="I33" s="226"/>
      <c r="J33" s="226"/>
      <c r="K33" s="36"/>
      <c r="L33" s="36"/>
      <c r="M33" s="252">
        <v>0</v>
      </c>
      <c r="N33" s="226"/>
      <c r="O33" s="226"/>
      <c r="P33" s="226"/>
      <c r="Q33" s="36"/>
      <c r="R33" s="37"/>
    </row>
    <row r="34" spans="2:18" s="1" customFormat="1" ht="14.45" hidden="1" customHeight="1" x14ac:dyDescent="0.3">
      <c r="B34" s="35"/>
      <c r="C34" s="36"/>
      <c r="D34" s="36"/>
      <c r="E34" s="42" t="s">
        <v>54</v>
      </c>
      <c r="F34" s="43">
        <v>0.2</v>
      </c>
      <c r="G34" s="116" t="s">
        <v>51</v>
      </c>
      <c r="H34" s="252">
        <f>(SUM(BH104:BH111)+SUM(BH128:BH292))</f>
        <v>0</v>
      </c>
      <c r="I34" s="226"/>
      <c r="J34" s="226"/>
      <c r="K34" s="36"/>
      <c r="L34" s="36"/>
      <c r="M34" s="252">
        <v>0</v>
      </c>
      <c r="N34" s="226"/>
      <c r="O34" s="226"/>
      <c r="P34" s="226"/>
      <c r="Q34" s="36"/>
      <c r="R34" s="37"/>
    </row>
    <row r="35" spans="2:18" s="1" customFormat="1" ht="14.45" hidden="1" customHeight="1" x14ac:dyDescent="0.3">
      <c r="B35" s="35"/>
      <c r="C35" s="36"/>
      <c r="D35" s="36"/>
      <c r="E35" s="42" t="s">
        <v>55</v>
      </c>
      <c r="F35" s="43">
        <v>0</v>
      </c>
      <c r="G35" s="116" t="s">
        <v>51</v>
      </c>
      <c r="H35" s="252">
        <f>(SUM(BI104:BI111)+SUM(BI128:BI292))</f>
        <v>0</v>
      </c>
      <c r="I35" s="226"/>
      <c r="J35" s="226"/>
      <c r="K35" s="36"/>
      <c r="L35" s="36"/>
      <c r="M35" s="252">
        <v>0</v>
      </c>
      <c r="N35" s="226"/>
      <c r="O35" s="226"/>
      <c r="P35" s="226"/>
      <c r="Q35" s="36"/>
      <c r="R35" s="37"/>
    </row>
    <row r="36" spans="2:18" s="1" customFormat="1" ht="6.95" customHeight="1" x14ac:dyDescent="0.3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2:18" s="1" customFormat="1" ht="25.35" customHeight="1" x14ac:dyDescent="0.3">
      <c r="B37" s="35"/>
      <c r="C37" s="113"/>
      <c r="D37" s="117" t="s">
        <v>56</v>
      </c>
      <c r="E37" s="80"/>
      <c r="F37" s="80"/>
      <c r="G37" s="118" t="s">
        <v>57</v>
      </c>
      <c r="H37" s="119" t="s">
        <v>58</v>
      </c>
      <c r="I37" s="80"/>
      <c r="J37" s="80"/>
      <c r="K37" s="80"/>
      <c r="L37" s="253">
        <f>SUM(M29:M35)</f>
        <v>0</v>
      </c>
      <c r="M37" s="236"/>
      <c r="N37" s="236"/>
      <c r="O37" s="236"/>
      <c r="P37" s="238"/>
      <c r="Q37" s="113"/>
      <c r="R37" s="37"/>
    </row>
    <row r="38" spans="2:18" s="1" customFormat="1" ht="14.45" customHeight="1" x14ac:dyDescent="0.3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14.45" customHeight="1" x14ac:dyDescent="0.3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ht="13.5" x14ac:dyDescent="0.3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2:18" ht="13.5" x14ac:dyDescent="0.3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 x14ac:dyDescent="0.3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 x14ac:dyDescent="0.3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 x14ac:dyDescent="0.3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 x14ac:dyDescent="0.3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 x14ac:dyDescent="0.3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 x14ac:dyDescent="0.3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 x14ac:dyDescent="0.3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s="1" customFormat="1" x14ac:dyDescent="0.3">
      <c r="B49" s="35"/>
      <c r="C49" s="36"/>
      <c r="D49" s="50" t="s">
        <v>59</v>
      </c>
      <c r="E49" s="51"/>
      <c r="F49" s="51"/>
      <c r="G49" s="51"/>
      <c r="H49" s="52"/>
      <c r="I49" s="36"/>
      <c r="J49" s="50" t="s">
        <v>60</v>
      </c>
      <c r="K49" s="51"/>
      <c r="L49" s="51"/>
      <c r="M49" s="51"/>
      <c r="N49" s="51"/>
      <c r="O49" s="51"/>
      <c r="P49" s="52"/>
      <c r="Q49" s="36"/>
      <c r="R49" s="37"/>
    </row>
    <row r="50" spans="2:18" ht="13.5" x14ac:dyDescent="0.3">
      <c r="B50" s="21"/>
      <c r="C50" s="22"/>
      <c r="D50" s="53"/>
      <c r="E50" s="22"/>
      <c r="F50" s="22"/>
      <c r="G50" s="22"/>
      <c r="H50" s="54"/>
      <c r="I50" s="22"/>
      <c r="J50" s="53"/>
      <c r="K50" s="22"/>
      <c r="L50" s="22"/>
      <c r="M50" s="22"/>
      <c r="N50" s="22"/>
      <c r="O50" s="22"/>
      <c r="P50" s="54"/>
      <c r="Q50" s="22"/>
      <c r="R50" s="23"/>
    </row>
    <row r="51" spans="2:18" ht="13.5" x14ac:dyDescent="0.3">
      <c r="B51" s="21"/>
      <c r="C51" s="22"/>
      <c r="D51" s="53"/>
      <c r="E51" s="22"/>
      <c r="F51" s="22"/>
      <c r="G51" s="22"/>
      <c r="H51" s="54"/>
      <c r="I51" s="22"/>
      <c r="J51" s="53"/>
      <c r="K51" s="22"/>
      <c r="L51" s="22"/>
      <c r="M51" s="22"/>
      <c r="N51" s="22"/>
      <c r="O51" s="22"/>
      <c r="P51" s="54"/>
      <c r="Q51" s="22"/>
      <c r="R51" s="23"/>
    </row>
    <row r="52" spans="2:18" ht="13.5" x14ac:dyDescent="0.3">
      <c r="B52" s="21"/>
      <c r="C52" s="22"/>
      <c r="D52" s="53"/>
      <c r="E52" s="22"/>
      <c r="F52" s="22"/>
      <c r="G52" s="22"/>
      <c r="H52" s="54"/>
      <c r="I52" s="22"/>
      <c r="J52" s="53"/>
      <c r="K52" s="22"/>
      <c r="L52" s="22"/>
      <c r="M52" s="22"/>
      <c r="N52" s="22"/>
      <c r="O52" s="22"/>
      <c r="P52" s="54"/>
      <c r="Q52" s="22"/>
      <c r="R52" s="23"/>
    </row>
    <row r="53" spans="2:18" ht="13.5" x14ac:dyDescent="0.3">
      <c r="B53" s="21"/>
      <c r="C53" s="22"/>
      <c r="D53" s="53"/>
      <c r="E53" s="22"/>
      <c r="F53" s="22"/>
      <c r="G53" s="22"/>
      <c r="H53" s="54"/>
      <c r="I53" s="22"/>
      <c r="J53" s="53"/>
      <c r="K53" s="22"/>
      <c r="L53" s="22"/>
      <c r="M53" s="22"/>
      <c r="N53" s="22"/>
      <c r="O53" s="22"/>
      <c r="P53" s="54"/>
      <c r="Q53" s="22"/>
      <c r="R53" s="23"/>
    </row>
    <row r="54" spans="2:18" ht="13.5" x14ac:dyDescent="0.3">
      <c r="B54" s="21"/>
      <c r="C54" s="22"/>
      <c r="D54" s="53"/>
      <c r="E54" s="22"/>
      <c r="F54" s="22"/>
      <c r="G54" s="22"/>
      <c r="H54" s="54"/>
      <c r="I54" s="22"/>
      <c r="J54" s="53"/>
      <c r="K54" s="22"/>
      <c r="L54" s="22"/>
      <c r="M54" s="22"/>
      <c r="N54" s="22"/>
      <c r="O54" s="22"/>
      <c r="P54" s="54"/>
      <c r="Q54" s="22"/>
      <c r="R54" s="23"/>
    </row>
    <row r="55" spans="2:18" ht="13.5" x14ac:dyDescent="0.3">
      <c r="B55" s="21"/>
      <c r="C55" s="22"/>
      <c r="D55" s="53"/>
      <c r="E55" s="22"/>
      <c r="F55" s="22"/>
      <c r="G55" s="22"/>
      <c r="H55" s="54"/>
      <c r="I55" s="22"/>
      <c r="J55" s="53"/>
      <c r="K55" s="22"/>
      <c r="L55" s="22"/>
      <c r="M55" s="22"/>
      <c r="N55" s="22"/>
      <c r="O55" s="22"/>
      <c r="P55" s="54"/>
      <c r="Q55" s="22"/>
      <c r="R55" s="23"/>
    </row>
    <row r="56" spans="2:18" ht="13.5" x14ac:dyDescent="0.3">
      <c r="B56" s="21"/>
      <c r="C56" s="22"/>
      <c r="D56" s="53"/>
      <c r="E56" s="22"/>
      <c r="F56" s="22"/>
      <c r="G56" s="22"/>
      <c r="H56" s="54"/>
      <c r="I56" s="22"/>
      <c r="J56" s="53"/>
      <c r="K56" s="22"/>
      <c r="L56" s="22"/>
      <c r="M56" s="22"/>
      <c r="N56" s="22"/>
      <c r="O56" s="22"/>
      <c r="P56" s="54"/>
      <c r="Q56" s="22"/>
      <c r="R56" s="23"/>
    </row>
    <row r="57" spans="2:18" ht="13.5" x14ac:dyDescent="0.3">
      <c r="B57" s="21"/>
      <c r="C57" s="22"/>
      <c r="D57" s="53"/>
      <c r="E57" s="22"/>
      <c r="F57" s="22"/>
      <c r="G57" s="22"/>
      <c r="H57" s="54"/>
      <c r="I57" s="22"/>
      <c r="J57" s="53"/>
      <c r="K57" s="22"/>
      <c r="L57" s="22"/>
      <c r="M57" s="22"/>
      <c r="N57" s="22"/>
      <c r="O57" s="22"/>
      <c r="P57" s="54"/>
      <c r="Q57" s="22"/>
      <c r="R57" s="23"/>
    </row>
    <row r="58" spans="2:18" s="1" customFormat="1" x14ac:dyDescent="0.3">
      <c r="B58" s="35"/>
      <c r="C58" s="36"/>
      <c r="D58" s="55" t="s">
        <v>61</v>
      </c>
      <c r="E58" s="56"/>
      <c r="F58" s="56"/>
      <c r="G58" s="57" t="s">
        <v>62</v>
      </c>
      <c r="H58" s="58"/>
      <c r="I58" s="36"/>
      <c r="J58" s="55" t="s">
        <v>61</v>
      </c>
      <c r="K58" s="56"/>
      <c r="L58" s="56"/>
      <c r="M58" s="56"/>
      <c r="N58" s="57" t="s">
        <v>62</v>
      </c>
      <c r="O58" s="56"/>
      <c r="P58" s="58"/>
      <c r="Q58" s="36"/>
      <c r="R58" s="37"/>
    </row>
    <row r="59" spans="2:18" ht="13.5" x14ac:dyDescent="0.3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</row>
    <row r="60" spans="2:18" s="1" customFormat="1" x14ac:dyDescent="0.3">
      <c r="B60" s="35"/>
      <c r="C60" s="36"/>
      <c r="D60" s="50" t="s">
        <v>63</v>
      </c>
      <c r="E60" s="51"/>
      <c r="F60" s="51"/>
      <c r="G60" s="51"/>
      <c r="H60" s="52"/>
      <c r="I60" s="36"/>
      <c r="J60" s="50" t="s">
        <v>64</v>
      </c>
      <c r="K60" s="51"/>
      <c r="L60" s="51"/>
      <c r="M60" s="51"/>
      <c r="N60" s="51"/>
      <c r="O60" s="51"/>
      <c r="P60" s="52"/>
      <c r="Q60" s="36"/>
      <c r="R60" s="37"/>
    </row>
    <row r="61" spans="2:18" ht="13.5" x14ac:dyDescent="0.3">
      <c r="B61" s="21"/>
      <c r="C61" s="22"/>
      <c r="D61" s="53"/>
      <c r="E61" s="22"/>
      <c r="F61" s="22"/>
      <c r="G61" s="22"/>
      <c r="H61" s="54"/>
      <c r="I61" s="22"/>
      <c r="J61" s="53"/>
      <c r="K61" s="22"/>
      <c r="L61" s="22"/>
      <c r="M61" s="22"/>
      <c r="N61" s="22"/>
      <c r="O61" s="22"/>
      <c r="P61" s="54"/>
      <c r="Q61" s="22"/>
      <c r="R61" s="23"/>
    </row>
    <row r="62" spans="2:18" ht="13.5" x14ac:dyDescent="0.3">
      <c r="B62" s="21"/>
      <c r="C62" s="22"/>
      <c r="D62" s="53"/>
      <c r="E62" s="22"/>
      <c r="F62" s="22"/>
      <c r="G62" s="22"/>
      <c r="H62" s="54"/>
      <c r="I62" s="22"/>
      <c r="J62" s="53"/>
      <c r="K62" s="22"/>
      <c r="L62" s="22"/>
      <c r="M62" s="22"/>
      <c r="N62" s="22"/>
      <c r="O62" s="22"/>
      <c r="P62" s="54"/>
      <c r="Q62" s="22"/>
      <c r="R62" s="23"/>
    </row>
    <row r="63" spans="2:18" ht="13.5" x14ac:dyDescent="0.3">
      <c r="B63" s="21"/>
      <c r="C63" s="22"/>
      <c r="D63" s="53"/>
      <c r="E63" s="22"/>
      <c r="F63" s="22"/>
      <c r="G63" s="22"/>
      <c r="H63" s="54"/>
      <c r="I63" s="22"/>
      <c r="J63" s="53"/>
      <c r="K63" s="22"/>
      <c r="L63" s="22"/>
      <c r="M63" s="22"/>
      <c r="N63" s="22"/>
      <c r="O63" s="22"/>
      <c r="P63" s="54"/>
      <c r="Q63" s="22"/>
      <c r="R63" s="23"/>
    </row>
    <row r="64" spans="2:18" ht="13.5" x14ac:dyDescent="0.3">
      <c r="B64" s="21"/>
      <c r="C64" s="22"/>
      <c r="D64" s="53"/>
      <c r="E64" s="22"/>
      <c r="F64" s="22"/>
      <c r="G64" s="22"/>
      <c r="H64" s="54"/>
      <c r="I64" s="22"/>
      <c r="J64" s="53"/>
      <c r="K64" s="22"/>
      <c r="L64" s="22"/>
      <c r="M64" s="22"/>
      <c r="N64" s="22"/>
      <c r="O64" s="22"/>
      <c r="P64" s="54"/>
      <c r="Q64" s="22"/>
      <c r="R64" s="23"/>
    </row>
    <row r="65" spans="2:21" ht="13.5" x14ac:dyDescent="0.3">
      <c r="B65" s="21"/>
      <c r="C65" s="22"/>
      <c r="D65" s="53"/>
      <c r="E65" s="22"/>
      <c r="F65" s="22"/>
      <c r="G65" s="22"/>
      <c r="H65" s="54"/>
      <c r="I65" s="22"/>
      <c r="J65" s="53"/>
      <c r="K65" s="22"/>
      <c r="L65" s="22"/>
      <c r="M65" s="22"/>
      <c r="N65" s="22"/>
      <c r="O65" s="22"/>
      <c r="P65" s="54"/>
      <c r="Q65" s="22"/>
      <c r="R65" s="23"/>
    </row>
    <row r="66" spans="2:21" ht="13.5" x14ac:dyDescent="0.3">
      <c r="B66" s="21"/>
      <c r="C66" s="22"/>
      <c r="D66" s="53"/>
      <c r="E66" s="22"/>
      <c r="F66" s="22"/>
      <c r="G66" s="22"/>
      <c r="H66" s="54"/>
      <c r="I66" s="22"/>
      <c r="J66" s="53"/>
      <c r="K66" s="22"/>
      <c r="L66" s="22"/>
      <c r="M66" s="22"/>
      <c r="N66" s="22"/>
      <c r="O66" s="22"/>
      <c r="P66" s="54"/>
      <c r="Q66" s="22"/>
      <c r="R66" s="23"/>
    </row>
    <row r="67" spans="2:21" ht="13.5" x14ac:dyDescent="0.3">
      <c r="B67" s="21"/>
      <c r="C67" s="22"/>
      <c r="D67" s="53"/>
      <c r="E67" s="22"/>
      <c r="F67" s="22"/>
      <c r="G67" s="22"/>
      <c r="H67" s="54"/>
      <c r="I67" s="22"/>
      <c r="J67" s="53"/>
      <c r="K67" s="22"/>
      <c r="L67" s="22"/>
      <c r="M67" s="22"/>
      <c r="N67" s="22"/>
      <c r="O67" s="22"/>
      <c r="P67" s="54"/>
      <c r="Q67" s="22"/>
      <c r="R67" s="23"/>
    </row>
    <row r="68" spans="2:21" ht="13.5" x14ac:dyDescent="0.3">
      <c r="B68" s="21"/>
      <c r="C68" s="22"/>
      <c r="D68" s="53"/>
      <c r="E68" s="22"/>
      <c r="F68" s="22"/>
      <c r="G68" s="22"/>
      <c r="H68" s="54"/>
      <c r="I68" s="22"/>
      <c r="J68" s="53"/>
      <c r="K68" s="22"/>
      <c r="L68" s="22"/>
      <c r="M68" s="22"/>
      <c r="N68" s="22"/>
      <c r="O68" s="22"/>
      <c r="P68" s="54"/>
      <c r="Q68" s="22"/>
      <c r="R68" s="23"/>
    </row>
    <row r="69" spans="2:21" s="1" customFormat="1" x14ac:dyDescent="0.3">
      <c r="B69" s="35"/>
      <c r="C69" s="36"/>
      <c r="D69" s="55" t="s">
        <v>61</v>
      </c>
      <c r="E69" s="56"/>
      <c r="F69" s="56"/>
      <c r="G69" s="57" t="s">
        <v>62</v>
      </c>
      <c r="H69" s="58"/>
      <c r="I69" s="36"/>
      <c r="J69" s="55" t="s">
        <v>61</v>
      </c>
      <c r="K69" s="56"/>
      <c r="L69" s="56"/>
      <c r="M69" s="56"/>
      <c r="N69" s="57" t="s">
        <v>62</v>
      </c>
      <c r="O69" s="56"/>
      <c r="P69" s="58"/>
      <c r="Q69" s="36"/>
      <c r="R69" s="37"/>
    </row>
    <row r="70" spans="2:21" s="1" customFormat="1" ht="14.45" customHeight="1" x14ac:dyDescent="0.3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/>
    </row>
    <row r="74" spans="2:21" s="1" customFormat="1" ht="6.95" customHeight="1" x14ac:dyDescent="0.3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</row>
    <row r="75" spans="2:21" s="1" customFormat="1" ht="36.950000000000003" customHeight="1" x14ac:dyDescent="0.3">
      <c r="B75" s="35"/>
      <c r="C75" s="207" t="s">
        <v>103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37"/>
      <c r="T75" s="123"/>
      <c r="U75" s="123"/>
    </row>
    <row r="76" spans="2:21" s="1" customFormat="1" ht="6.95" customHeight="1" x14ac:dyDescent="0.3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  <c r="T76" s="123"/>
      <c r="U76" s="123"/>
    </row>
    <row r="77" spans="2:21" s="1" customFormat="1" ht="36.950000000000003" customHeight="1" x14ac:dyDescent="0.3">
      <c r="B77" s="35"/>
      <c r="C77" s="69" t="s">
        <v>15</v>
      </c>
      <c r="D77" s="36"/>
      <c r="E77" s="36"/>
      <c r="F77" s="227" t="str">
        <f>F6</f>
        <v>Rekonštrukcia mosta pri Mihaldovi - vyšný koniec v obci Ochodnica</v>
      </c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36"/>
      <c r="R77" s="37"/>
      <c r="T77" s="123"/>
      <c r="U77" s="123"/>
    </row>
    <row r="78" spans="2:21" s="1" customFormat="1" ht="6.95" customHeight="1" x14ac:dyDescent="0.3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7"/>
      <c r="T78" s="123"/>
      <c r="U78" s="123"/>
    </row>
    <row r="79" spans="2:21" s="1" customFormat="1" ht="18" customHeight="1" x14ac:dyDescent="0.3">
      <c r="B79" s="35"/>
      <c r="C79" s="29" t="s">
        <v>21</v>
      </c>
      <c r="D79" s="36"/>
      <c r="E79" s="36"/>
      <c r="F79" s="27" t="str">
        <f>F8</f>
        <v>KÚ Ochodnica</v>
      </c>
      <c r="G79" s="36"/>
      <c r="H79" s="36"/>
      <c r="I79" s="36"/>
      <c r="J79" s="36"/>
      <c r="K79" s="29" t="s">
        <v>23</v>
      </c>
      <c r="L79" s="36"/>
      <c r="M79" s="254" t="str">
        <f>IF(O8="","",O8)</f>
        <v>30. 3. 2022</v>
      </c>
      <c r="N79" s="226"/>
      <c r="O79" s="226"/>
      <c r="P79" s="226"/>
      <c r="Q79" s="36"/>
      <c r="R79" s="37"/>
      <c r="T79" s="123"/>
      <c r="U79" s="123"/>
    </row>
    <row r="80" spans="2:21" s="1" customFormat="1" ht="6.95" customHeight="1" x14ac:dyDescent="0.3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23"/>
      <c r="U80" s="123"/>
    </row>
    <row r="81" spans="2:47" s="1" customFormat="1" x14ac:dyDescent="0.3">
      <c r="B81" s="35"/>
      <c r="C81" s="29" t="s">
        <v>29</v>
      </c>
      <c r="D81" s="36"/>
      <c r="E81" s="36"/>
      <c r="F81" s="27" t="str">
        <f>E11</f>
        <v>Obec Ochodnica, Ochodnica 121, 023 35  Ochodnica</v>
      </c>
      <c r="G81" s="36"/>
      <c r="H81" s="36"/>
      <c r="I81" s="36"/>
      <c r="J81" s="36"/>
      <c r="K81" s="29" t="s">
        <v>37</v>
      </c>
      <c r="L81" s="36"/>
      <c r="M81" s="212" t="str">
        <f>E17</f>
        <v>TASUM, s.r.o. Žilina</v>
      </c>
      <c r="N81" s="226"/>
      <c r="O81" s="226"/>
      <c r="P81" s="226"/>
      <c r="Q81" s="226"/>
      <c r="R81" s="37"/>
      <c r="T81" s="123"/>
      <c r="U81" s="123"/>
    </row>
    <row r="82" spans="2:47" s="1" customFormat="1" ht="14.45" customHeight="1" x14ac:dyDescent="0.3">
      <c r="B82" s="35"/>
      <c r="C82" s="29" t="s">
        <v>35</v>
      </c>
      <c r="D82" s="36"/>
      <c r="E82" s="36"/>
      <c r="F82" s="27" t="str">
        <f>IF(E14="","",E14)</f>
        <v>Vyplň údaj</v>
      </c>
      <c r="G82" s="36"/>
      <c r="H82" s="36"/>
      <c r="I82" s="36"/>
      <c r="J82" s="36"/>
      <c r="K82" s="29" t="s">
        <v>43</v>
      </c>
      <c r="L82" s="36"/>
      <c r="M82" s="212" t="str">
        <f>E20</f>
        <v>Ing. Daniela Pistová</v>
      </c>
      <c r="N82" s="226"/>
      <c r="O82" s="226"/>
      <c r="P82" s="226"/>
      <c r="Q82" s="226"/>
      <c r="R82" s="37"/>
      <c r="T82" s="123"/>
      <c r="U82" s="123"/>
    </row>
    <row r="83" spans="2:47" s="1" customFormat="1" ht="10.35" customHeight="1" x14ac:dyDescent="0.3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23"/>
      <c r="U83" s="123"/>
    </row>
    <row r="84" spans="2:47" s="1" customFormat="1" ht="29.25" customHeight="1" x14ac:dyDescent="0.3">
      <c r="B84" s="35"/>
      <c r="C84" s="255" t="s">
        <v>104</v>
      </c>
      <c r="D84" s="256"/>
      <c r="E84" s="256"/>
      <c r="F84" s="256"/>
      <c r="G84" s="256"/>
      <c r="H84" s="113"/>
      <c r="I84" s="113"/>
      <c r="J84" s="113"/>
      <c r="K84" s="113"/>
      <c r="L84" s="113"/>
      <c r="M84" s="113"/>
      <c r="N84" s="255" t="s">
        <v>105</v>
      </c>
      <c r="O84" s="226"/>
      <c r="P84" s="226"/>
      <c r="Q84" s="226"/>
      <c r="R84" s="37"/>
      <c r="T84" s="123"/>
      <c r="U84" s="123"/>
    </row>
    <row r="85" spans="2:47" s="1" customFormat="1" ht="10.35" customHeight="1" x14ac:dyDescent="0.3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23"/>
      <c r="U85" s="123"/>
    </row>
    <row r="86" spans="2:47" s="1" customFormat="1" ht="29.25" customHeight="1" x14ac:dyDescent="0.3">
      <c r="B86" s="35"/>
      <c r="C86" s="124" t="s">
        <v>106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246">
        <f>N128</f>
        <v>0</v>
      </c>
      <c r="O86" s="226"/>
      <c r="P86" s="226"/>
      <c r="Q86" s="226"/>
      <c r="R86" s="37"/>
      <c r="T86" s="123"/>
      <c r="U86" s="123"/>
      <c r="AU86" s="17" t="s">
        <v>107</v>
      </c>
    </row>
    <row r="87" spans="2:47" s="6" customFormat="1" ht="24.95" customHeight="1" x14ac:dyDescent="0.3">
      <c r="B87" s="125"/>
      <c r="C87" s="126"/>
      <c r="D87" s="127" t="s">
        <v>108</v>
      </c>
      <c r="E87" s="126"/>
      <c r="F87" s="126"/>
      <c r="G87" s="126"/>
      <c r="H87" s="126"/>
      <c r="I87" s="126"/>
      <c r="J87" s="126"/>
      <c r="K87" s="126"/>
      <c r="L87" s="126"/>
      <c r="M87" s="126"/>
      <c r="N87" s="257">
        <f>N129</f>
        <v>0</v>
      </c>
      <c r="O87" s="258"/>
      <c r="P87" s="258"/>
      <c r="Q87" s="258"/>
      <c r="R87" s="128"/>
      <c r="T87" s="129"/>
      <c r="U87" s="129"/>
    </row>
    <row r="88" spans="2:47" s="7" customFormat="1" ht="19.899999999999999" customHeight="1" x14ac:dyDescent="0.3">
      <c r="B88" s="130"/>
      <c r="C88" s="131"/>
      <c r="D88" s="101" t="s">
        <v>109</v>
      </c>
      <c r="E88" s="131"/>
      <c r="F88" s="131"/>
      <c r="G88" s="131"/>
      <c r="H88" s="131"/>
      <c r="I88" s="131"/>
      <c r="J88" s="131"/>
      <c r="K88" s="131"/>
      <c r="L88" s="131"/>
      <c r="M88" s="131"/>
      <c r="N88" s="243">
        <f>N130</f>
        <v>0</v>
      </c>
      <c r="O88" s="259"/>
      <c r="P88" s="259"/>
      <c r="Q88" s="259"/>
      <c r="R88" s="132"/>
      <c r="T88" s="133"/>
      <c r="U88" s="133"/>
    </row>
    <row r="89" spans="2:47" s="7" customFormat="1" ht="19.899999999999999" customHeight="1" x14ac:dyDescent="0.3">
      <c r="B89" s="130"/>
      <c r="C89" s="131"/>
      <c r="D89" s="101" t="s">
        <v>110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3">
        <f>N144</f>
        <v>0</v>
      </c>
      <c r="O89" s="259"/>
      <c r="P89" s="259"/>
      <c r="Q89" s="259"/>
      <c r="R89" s="132"/>
      <c r="T89" s="133"/>
      <c r="U89" s="133"/>
    </row>
    <row r="90" spans="2:47" s="7" customFormat="1" ht="19.899999999999999" customHeight="1" x14ac:dyDescent="0.3">
      <c r="B90" s="130"/>
      <c r="C90" s="131"/>
      <c r="D90" s="101" t="s">
        <v>111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3">
        <f>N164</f>
        <v>0</v>
      </c>
      <c r="O90" s="259"/>
      <c r="P90" s="259"/>
      <c r="Q90" s="259"/>
      <c r="R90" s="132"/>
      <c r="T90" s="133"/>
      <c r="U90" s="133"/>
    </row>
    <row r="91" spans="2:47" s="7" customFormat="1" ht="19.899999999999999" customHeight="1" x14ac:dyDescent="0.3">
      <c r="B91" s="130"/>
      <c r="C91" s="131"/>
      <c r="D91" s="101" t="s">
        <v>112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3">
        <f>N172</f>
        <v>0</v>
      </c>
      <c r="O91" s="259"/>
      <c r="P91" s="259"/>
      <c r="Q91" s="259"/>
      <c r="R91" s="132"/>
      <c r="T91" s="133"/>
      <c r="U91" s="133"/>
    </row>
    <row r="92" spans="2:47" s="7" customFormat="1" ht="19.899999999999999" customHeight="1" x14ac:dyDescent="0.3">
      <c r="B92" s="130"/>
      <c r="C92" s="131"/>
      <c r="D92" s="101" t="s">
        <v>113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3">
        <f>N175</f>
        <v>0</v>
      </c>
      <c r="O92" s="259"/>
      <c r="P92" s="259"/>
      <c r="Q92" s="259"/>
      <c r="R92" s="132"/>
      <c r="T92" s="133"/>
      <c r="U92" s="133"/>
    </row>
    <row r="93" spans="2:47" s="7" customFormat="1" ht="19.899999999999999" customHeight="1" x14ac:dyDescent="0.3">
      <c r="B93" s="130"/>
      <c r="C93" s="131"/>
      <c r="D93" s="101" t="s">
        <v>114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3">
        <f>N183</f>
        <v>0</v>
      </c>
      <c r="O93" s="259"/>
      <c r="P93" s="259"/>
      <c r="Q93" s="259"/>
      <c r="R93" s="132"/>
      <c r="T93" s="133"/>
      <c r="U93" s="133"/>
    </row>
    <row r="94" spans="2:47" s="7" customFormat="1" ht="19.899999999999999" customHeight="1" x14ac:dyDescent="0.3">
      <c r="B94" s="130"/>
      <c r="C94" s="131"/>
      <c r="D94" s="101" t="s">
        <v>115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3">
        <f>N205</f>
        <v>0</v>
      </c>
      <c r="O94" s="259"/>
      <c r="P94" s="259"/>
      <c r="Q94" s="259"/>
      <c r="R94" s="132"/>
      <c r="T94" s="133"/>
      <c r="U94" s="133"/>
    </row>
    <row r="95" spans="2:47" s="7" customFormat="1" ht="19.899999999999999" customHeight="1" x14ac:dyDescent="0.3">
      <c r="B95" s="130"/>
      <c r="C95" s="131"/>
      <c r="D95" s="101" t="s">
        <v>116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43">
        <f>N237</f>
        <v>0</v>
      </c>
      <c r="O95" s="259"/>
      <c r="P95" s="259"/>
      <c r="Q95" s="259"/>
      <c r="R95" s="132"/>
      <c r="T95" s="133"/>
      <c r="U95" s="133"/>
    </row>
    <row r="96" spans="2:47" s="6" customFormat="1" ht="24.95" customHeight="1" x14ac:dyDescent="0.3">
      <c r="B96" s="125"/>
      <c r="C96" s="126"/>
      <c r="D96" s="127" t="s">
        <v>117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57">
        <f>N239</f>
        <v>0</v>
      </c>
      <c r="O96" s="258"/>
      <c r="P96" s="258"/>
      <c r="Q96" s="258"/>
      <c r="R96" s="128"/>
      <c r="T96" s="129"/>
      <c r="U96" s="129"/>
    </row>
    <row r="97" spans="2:65" s="7" customFormat="1" ht="19.899999999999999" customHeight="1" x14ac:dyDescent="0.3">
      <c r="B97" s="130"/>
      <c r="C97" s="131"/>
      <c r="D97" s="101" t="s">
        <v>118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3">
        <f>N240</f>
        <v>0</v>
      </c>
      <c r="O97" s="259"/>
      <c r="P97" s="259"/>
      <c r="Q97" s="259"/>
      <c r="R97" s="132"/>
      <c r="T97" s="133"/>
      <c r="U97" s="133"/>
    </row>
    <row r="98" spans="2:65" s="7" customFormat="1" ht="19.899999999999999" customHeight="1" x14ac:dyDescent="0.3">
      <c r="B98" s="130"/>
      <c r="C98" s="131"/>
      <c r="D98" s="101" t="s">
        <v>119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43">
        <f>N247</f>
        <v>0</v>
      </c>
      <c r="O98" s="259"/>
      <c r="P98" s="259"/>
      <c r="Q98" s="259"/>
      <c r="R98" s="132"/>
      <c r="T98" s="133"/>
      <c r="U98" s="133"/>
    </row>
    <row r="99" spans="2:65" s="7" customFormat="1" ht="19.899999999999999" customHeight="1" x14ac:dyDescent="0.3">
      <c r="B99" s="130"/>
      <c r="C99" s="131"/>
      <c r="D99" s="101" t="s">
        <v>120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43">
        <f>N282</f>
        <v>0</v>
      </c>
      <c r="O99" s="259"/>
      <c r="P99" s="259"/>
      <c r="Q99" s="259"/>
      <c r="R99" s="132"/>
      <c r="T99" s="133"/>
      <c r="U99" s="133"/>
    </row>
    <row r="100" spans="2:65" s="6" customFormat="1" ht="24.95" customHeight="1" x14ac:dyDescent="0.3">
      <c r="B100" s="125"/>
      <c r="C100" s="126"/>
      <c r="D100" s="127" t="s">
        <v>121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57">
        <f>N285</f>
        <v>0</v>
      </c>
      <c r="O100" s="258"/>
      <c r="P100" s="258"/>
      <c r="Q100" s="258"/>
      <c r="R100" s="128"/>
      <c r="T100" s="129"/>
      <c r="U100" s="129"/>
    </row>
    <row r="101" spans="2:65" s="7" customFormat="1" ht="19.899999999999999" customHeight="1" x14ac:dyDescent="0.3">
      <c r="B101" s="130"/>
      <c r="C101" s="131"/>
      <c r="D101" s="101" t="s">
        <v>122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43">
        <f>N286</f>
        <v>0</v>
      </c>
      <c r="O101" s="259"/>
      <c r="P101" s="259"/>
      <c r="Q101" s="259"/>
      <c r="R101" s="132"/>
      <c r="T101" s="133"/>
      <c r="U101" s="133"/>
    </row>
    <row r="102" spans="2:65" s="7" customFormat="1" ht="19.899999999999999" customHeight="1" x14ac:dyDescent="0.3">
      <c r="B102" s="130"/>
      <c r="C102" s="131"/>
      <c r="D102" s="101" t="s">
        <v>123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43">
        <f>N290</f>
        <v>0</v>
      </c>
      <c r="O102" s="259"/>
      <c r="P102" s="259"/>
      <c r="Q102" s="259"/>
      <c r="R102" s="132"/>
      <c r="T102" s="133"/>
      <c r="U102" s="133"/>
    </row>
    <row r="103" spans="2:65" s="1" customFormat="1" ht="21.75" customHeight="1" x14ac:dyDescent="0.3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23"/>
      <c r="U103" s="123"/>
    </row>
    <row r="104" spans="2:65" s="1" customFormat="1" ht="29.25" customHeight="1" x14ac:dyDescent="0.3">
      <c r="B104" s="35"/>
      <c r="C104" s="124" t="s">
        <v>124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260">
        <f>ROUND(N105+N106+N107+N108+N109+N110,2)</f>
        <v>0</v>
      </c>
      <c r="O104" s="226"/>
      <c r="P104" s="226"/>
      <c r="Q104" s="226"/>
      <c r="R104" s="37"/>
      <c r="T104" s="134"/>
      <c r="U104" s="135" t="s">
        <v>49</v>
      </c>
    </row>
    <row r="105" spans="2:65" s="1" customFormat="1" ht="18" customHeight="1" x14ac:dyDescent="0.3">
      <c r="B105" s="35"/>
      <c r="C105" s="36"/>
      <c r="D105" s="244" t="s">
        <v>125</v>
      </c>
      <c r="E105" s="226"/>
      <c r="F105" s="226"/>
      <c r="G105" s="226"/>
      <c r="H105" s="226"/>
      <c r="I105" s="36"/>
      <c r="J105" s="36"/>
      <c r="K105" s="36"/>
      <c r="L105" s="36"/>
      <c r="M105" s="36"/>
      <c r="N105" s="242">
        <f>ROUND(N86*T105,2)</f>
        <v>0</v>
      </c>
      <c r="O105" s="226"/>
      <c r="P105" s="226"/>
      <c r="Q105" s="226"/>
      <c r="R105" s="37"/>
      <c r="S105" s="136"/>
      <c r="T105" s="78"/>
      <c r="U105" s="137" t="s">
        <v>52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126</v>
      </c>
      <c r="AZ105" s="138"/>
      <c r="BA105" s="138"/>
      <c r="BB105" s="138"/>
      <c r="BC105" s="138"/>
      <c r="BD105" s="138"/>
      <c r="BE105" s="140">
        <f t="shared" ref="BE105:BE110" si="0">IF(U105="základná",N105,0)</f>
        <v>0</v>
      </c>
      <c r="BF105" s="140">
        <f t="shared" ref="BF105:BF110" si="1">IF(U105="znížená",N105,0)</f>
        <v>0</v>
      </c>
      <c r="BG105" s="140">
        <f t="shared" ref="BG105:BG110" si="2">IF(U105="zákl. prenesená",N105,0)</f>
        <v>0</v>
      </c>
      <c r="BH105" s="140">
        <f t="shared" ref="BH105:BH110" si="3">IF(U105="zníž. prenesená",N105,0)</f>
        <v>0</v>
      </c>
      <c r="BI105" s="140">
        <f t="shared" ref="BI105:BI110" si="4">IF(U105="nulová",N105,0)</f>
        <v>0</v>
      </c>
      <c r="BJ105" s="139" t="s">
        <v>127</v>
      </c>
      <c r="BK105" s="138"/>
      <c r="BL105" s="138"/>
      <c r="BM105" s="138"/>
    </row>
    <row r="106" spans="2:65" s="1" customFormat="1" ht="18" customHeight="1" x14ac:dyDescent="0.3">
      <c r="B106" s="35"/>
      <c r="C106" s="36"/>
      <c r="D106" s="244" t="s">
        <v>128</v>
      </c>
      <c r="E106" s="226"/>
      <c r="F106" s="226"/>
      <c r="G106" s="226"/>
      <c r="H106" s="226"/>
      <c r="I106" s="36"/>
      <c r="J106" s="36"/>
      <c r="K106" s="36"/>
      <c r="L106" s="36"/>
      <c r="M106" s="36"/>
      <c r="N106" s="242">
        <f>ROUND(N86*T106,2)</f>
        <v>0</v>
      </c>
      <c r="O106" s="226"/>
      <c r="P106" s="226"/>
      <c r="Q106" s="226"/>
      <c r="R106" s="37"/>
      <c r="S106" s="136"/>
      <c r="T106" s="78"/>
      <c r="U106" s="137" t="s">
        <v>52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126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127</v>
      </c>
      <c r="BK106" s="138"/>
      <c r="BL106" s="138"/>
      <c r="BM106" s="138"/>
    </row>
    <row r="107" spans="2:65" s="1" customFormat="1" ht="18" customHeight="1" x14ac:dyDescent="0.3">
      <c r="B107" s="35"/>
      <c r="C107" s="36"/>
      <c r="D107" s="244" t="s">
        <v>129</v>
      </c>
      <c r="E107" s="226"/>
      <c r="F107" s="226"/>
      <c r="G107" s="226"/>
      <c r="H107" s="226"/>
      <c r="I107" s="36"/>
      <c r="J107" s="36"/>
      <c r="K107" s="36"/>
      <c r="L107" s="36"/>
      <c r="M107" s="36"/>
      <c r="N107" s="242">
        <f>ROUND(N86*T107,2)</f>
        <v>0</v>
      </c>
      <c r="O107" s="226"/>
      <c r="P107" s="226"/>
      <c r="Q107" s="226"/>
      <c r="R107" s="37"/>
      <c r="S107" s="136"/>
      <c r="T107" s="78"/>
      <c r="U107" s="137" t="s">
        <v>52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126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127</v>
      </c>
      <c r="BK107" s="138"/>
      <c r="BL107" s="138"/>
      <c r="BM107" s="138"/>
    </row>
    <row r="108" spans="2:65" s="1" customFormat="1" ht="18" customHeight="1" x14ac:dyDescent="0.3">
      <c r="B108" s="35"/>
      <c r="C108" s="36"/>
      <c r="D108" s="244" t="s">
        <v>130</v>
      </c>
      <c r="E108" s="226"/>
      <c r="F108" s="226"/>
      <c r="G108" s="226"/>
      <c r="H108" s="226"/>
      <c r="I108" s="36"/>
      <c r="J108" s="36"/>
      <c r="K108" s="36"/>
      <c r="L108" s="36"/>
      <c r="M108" s="36"/>
      <c r="N108" s="242">
        <f>ROUND(N86*T108,2)</f>
        <v>0</v>
      </c>
      <c r="O108" s="226"/>
      <c r="P108" s="226"/>
      <c r="Q108" s="226"/>
      <c r="R108" s="37"/>
      <c r="S108" s="136"/>
      <c r="T108" s="78"/>
      <c r="U108" s="137" t="s">
        <v>52</v>
      </c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 t="s">
        <v>126</v>
      </c>
      <c r="AZ108" s="138"/>
      <c r="BA108" s="138"/>
      <c r="BB108" s="138"/>
      <c r="BC108" s="138"/>
      <c r="BD108" s="138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127</v>
      </c>
      <c r="BK108" s="138"/>
      <c r="BL108" s="138"/>
      <c r="BM108" s="138"/>
    </row>
    <row r="109" spans="2:65" s="1" customFormat="1" ht="18" customHeight="1" x14ac:dyDescent="0.3">
      <c r="B109" s="35"/>
      <c r="C109" s="36"/>
      <c r="D109" s="244" t="s">
        <v>131</v>
      </c>
      <c r="E109" s="226"/>
      <c r="F109" s="226"/>
      <c r="G109" s="226"/>
      <c r="H109" s="226"/>
      <c r="I109" s="36"/>
      <c r="J109" s="36"/>
      <c r="K109" s="36"/>
      <c r="L109" s="36"/>
      <c r="M109" s="36"/>
      <c r="N109" s="242">
        <f>ROUND(N86*T109,2)</f>
        <v>0</v>
      </c>
      <c r="O109" s="226"/>
      <c r="P109" s="226"/>
      <c r="Q109" s="226"/>
      <c r="R109" s="37"/>
      <c r="S109" s="136"/>
      <c r="T109" s="78"/>
      <c r="U109" s="137" t="s">
        <v>52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126</v>
      </c>
      <c r="AZ109" s="138"/>
      <c r="BA109" s="138"/>
      <c r="BB109" s="138"/>
      <c r="BC109" s="138"/>
      <c r="BD109" s="138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127</v>
      </c>
      <c r="BK109" s="138"/>
      <c r="BL109" s="138"/>
      <c r="BM109" s="138"/>
    </row>
    <row r="110" spans="2:65" s="1" customFormat="1" ht="18" customHeight="1" x14ac:dyDescent="0.3">
      <c r="B110" s="35"/>
      <c r="C110" s="36"/>
      <c r="D110" s="101" t="s">
        <v>132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242">
        <f>ROUND(N86*T110,2)</f>
        <v>0</v>
      </c>
      <c r="O110" s="226"/>
      <c r="P110" s="226"/>
      <c r="Q110" s="226"/>
      <c r="R110" s="37"/>
      <c r="S110" s="136"/>
      <c r="T110" s="141"/>
      <c r="U110" s="142" t="s">
        <v>52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9" t="s">
        <v>133</v>
      </c>
      <c r="AZ110" s="138"/>
      <c r="BA110" s="138"/>
      <c r="BB110" s="138"/>
      <c r="BC110" s="138"/>
      <c r="BD110" s="138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127</v>
      </c>
      <c r="BK110" s="138"/>
      <c r="BL110" s="138"/>
      <c r="BM110" s="138"/>
    </row>
    <row r="111" spans="2:65" s="1" customFormat="1" ht="13.5" x14ac:dyDescent="0.3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  <c r="T111" s="123"/>
      <c r="U111" s="123"/>
    </row>
    <row r="112" spans="2:65" s="1" customFormat="1" ht="29.25" customHeight="1" x14ac:dyDescent="0.3">
      <c r="B112" s="35"/>
      <c r="C112" s="112" t="s">
        <v>99</v>
      </c>
      <c r="D112" s="113"/>
      <c r="E112" s="113"/>
      <c r="F112" s="113"/>
      <c r="G112" s="113"/>
      <c r="H112" s="113"/>
      <c r="I112" s="113"/>
      <c r="J112" s="113"/>
      <c r="K112" s="113"/>
      <c r="L112" s="247">
        <f>ROUND(SUM(N86+N104),2)</f>
        <v>0</v>
      </c>
      <c r="M112" s="256"/>
      <c r="N112" s="256"/>
      <c r="O112" s="256"/>
      <c r="P112" s="256"/>
      <c r="Q112" s="256"/>
      <c r="R112" s="37"/>
      <c r="T112" s="123"/>
      <c r="U112" s="123"/>
    </row>
    <row r="113" spans="2:63" s="1" customFormat="1" ht="6.95" customHeight="1" x14ac:dyDescent="0.3"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1"/>
      <c r="T113" s="123"/>
      <c r="U113" s="123"/>
    </row>
    <row r="117" spans="2:63" s="1" customFormat="1" ht="6.95" customHeight="1" x14ac:dyDescent="0.3">
      <c r="B117" s="6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</row>
    <row r="118" spans="2:63" s="1" customFormat="1" ht="36.950000000000003" customHeight="1" x14ac:dyDescent="0.3">
      <c r="B118" s="35"/>
      <c r="C118" s="207" t="s">
        <v>134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37"/>
    </row>
    <row r="119" spans="2:63" s="1" customFormat="1" ht="6.95" customHeight="1" x14ac:dyDescent="0.3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3" s="1" customFormat="1" ht="36.950000000000003" customHeight="1" x14ac:dyDescent="0.3">
      <c r="B120" s="35"/>
      <c r="C120" s="69" t="s">
        <v>15</v>
      </c>
      <c r="D120" s="36"/>
      <c r="E120" s="36"/>
      <c r="F120" s="227" t="str">
        <f>F6</f>
        <v>Rekonštrukcia mosta pri Mihaldovi - vyšný koniec v obci Ochodnica</v>
      </c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36"/>
      <c r="R120" s="37"/>
    </row>
    <row r="121" spans="2:63" s="1" customFormat="1" ht="6.95" customHeight="1" x14ac:dyDescent="0.3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ht="18" customHeight="1" x14ac:dyDescent="0.3">
      <c r="B122" s="35"/>
      <c r="C122" s="29" t="s">
        <v>21</v>
      </c>
      <c r="D122" s="36"/>
      <c r="E122" s="36"/>
      <c r="F122" s="27" t="str">
        <f>F8</f>
        <v>KÚ Ochodnica</v>
      </c>
      <c r="G122" s="36"/>
      <c r="H122" s="36"/>
      <c r="I122" s="36"/>
      <c r="J122" s="36"/>
      <c r="K122" s="29" t="s">
        <v>23</v>
      </c>
      <c r="L122" s="36"/>
      <c r="M122" s="254" t="str">
        <f>IF(O8="","",O8)</f>
        <v>30. 3. 2022</v>
      </c>
      <c r="N122" s="226"/>
      <c r="O122" s="226"/>
      <c r="P122" s="226"/>
      <c r="Q122" s="36"/>
      <c r="R122" s="37"/>
    </row>
    <row r="123" spans="2:63" s="1" customFormat="1" ht="6.95" customHeight="1" x14ac:dyDescent="0.3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3" s="1" customFormat="1" x14ac:dyDescent="0.3">
      <c r="B124" s="35"/>
      <c r="C124" s="29" t="s">
        <v>29</v>
      </c>
      <c r="D124" s="36"/>
      <c r="E124" s="36"/>
      <c r="F124" s="27" t="str">
        <f>E11</f>
        <v>Obec Ochodnica, Ochodnica 121, 023 35  Ochodnica</v>
      </c>
      <c r="G124" s="36"/>
      <c r="H124" s="36"/>
      <c r="I124" s="36"/>
      <c r="J124" s="36"/>
      <c r="K124" s="29" t="s">
        <v>37</v>
      </c>
      <c r="L124" s="36"/>
      <c r="M124" s="212" t="str">
        <f>E17</f>
        <v>TASUM, s.r.o. Žilina</v>
      </c>
      <c r="N124" s="226"/>
      <c r="O124" s="226"/>
      <c r="P124" s="226"/>
      <c r="Q124" s="226"/>
      <c r="R124" s="37"/>
    </row>
    <row r="125" spans="2:63" s="1" customFormat="1" ht="14.45" customHeight="1" x14ac:dyDescent="0.3">
      <c r="B125" s="35"/>
      <c r="C125" s="29" t="s">
        <v>35</v>
      </c>
      <c r="D125" s="36"/>
      <c r="E125" s="36"/>
      <c r="F125" s="27" t="str">
        <f>IF(E14="","",E14)</f>
        <v>Vyplň údaj</v>
      </c>
      <c r="G125" s="36"/>
      <c r="H125" s="36"/>
      <c r="I125" s="36"/>
      <c r="J125" s="36"/>
      <c r="K125" s="29" t="s">
        <v>43</v>
      </c>
      <c r="L125" s="36"/>
      <c r="M125" s="212" t="str">
        <f>E20</f>
        <v>Ing. Daniela Pistová</v>
      </c>
      <c r="N125" s="226"/>
      <c r="O125" s="226"/>
      <c r="P125" s="226"/>
      <c r="Q125" s="226"/>
      <c r="R125" s="37"/>
    </row>
    <row r="126" spans="2:63" s="1" customFormat="1" ht="10.35" customHeight="1" x14ac:dyDescent="0.3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63" s="8" customFormat="1" ht="29.25" customHeight="1" x14ac:dyDescent="0.3">
      <c r="B127" s="143"/>
      <c r="C127" s="144" t="s">
        <v>135</v>
      </c>
      <c r="D127" s="145" t="s">
        <v>136</v>
      </c>
      <c r="E127" s="145" t="s">
        <v>67</v>
      </c>
      <c r="F127" s="261" t="s">
        <v>137</v>
      </c>
      <c r="G127" s="262"/>
      <c r="H127" s="262"/>
      <c r="I127" s="262"/>
      <c r="J127" s="145" t="s">
        <v>138</v>
      </c>
      <c r="K127" s="145" t="s">
        <v>139</v>
      </c>
      <c r="L127" s="263" t="s">
        <v>140</v>
      </c>
      <c r="M127" s="262"/>
      <c r="N127" s="261" t="s">
        <v>105</v>
      </c>
      <c r="O127" s="262"/>
      <c r="P127" s="262"/>
      <c r="Q127" s="264"/>
      <c r="R127" s="146"/>
      <c r="T127" s="81" t="s">
        <v>141</v>
      </c>
      <c r="U127" s="82" t="s">
        <v>49</v>
      </c>
      <c r="V127" s="82" t="s">
        <v>142</v>
      </c>
      <c r="W127" s="82" t="s">
        <v>143</v>
      </c>
      <c r="X127" s="82" t="s">
        <v>144</v>
      </c>
      <c r="Y127" s="82" t="s">
        <v>145</v>
      </c>
      <c r="Z127" s="82" t="s">
        <v>146</v>
      </c>
      <c r="AA127" s="83" t="s">
        <v>147</v>
      </c>
    </row>
    <row r="128" spans="2:63" s="1" customFormat="1" ht="29.25" customHeight="1" x14ac:dyDescent="0.35">
      <c r="B128" s="35"/>
      <c r="C128" s="85" t="s">
        <v>102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83">
        <f>BK128</f>
        <v>0</v>
      </c>
      <c r="O128" s="284"/>
      <c r="P128" s="284"/>
      <c r="Q128" s="284"/>
      <c r="R128" s="37"/>
      <c r="T128" s="84"/>
      <c r="U128" s="51"/>
      <c r="V128" s="51"/>
      <c r="W128" s="147">
        <f>W129+W239+W285+W293</f>
        <v>0</v>
      </c>
      <c r="X128" s="51"/>
      <c r="Y128" s="147">
        <f>Y129+Y239+Y285+Y293</f>
        <v>37.646000569999998</v>
      </c>
      <c r="Z128" s="51"/>
      <c r="AA128" s="148">
        <f>AA129+AA239+AA285+AA293</f>
        <v>19.731322000000002</v>
      </c>
      <c r="AT128" s="17" t="s">
        <v>84</v>
      </c>
      <c r="AU128" s="17" t="s">
        <v>107</v>
      </c>
      <c r="BK128" s="149">
        <f>BK129+BK239+BK285+BK293</f>
        <v>0</v>
      </c>
    </row>
    <row r="129" spans="2:65" s="9" customFormat="1" ht="37.35" customHeight="1" x14ac:dyDescent="0.35">
      <c r="B129" s="150"/>
      <c r="C129" s="151"/>
      <c r="D129" s="152" t="s">
        <v>108</v>
      </c>
      <c r="E129" s="152"/>
      <c r="F129" s="152"/>
      <c r="G129" s="152"/>
      <c r="H129" s="152"/>
      <c r="I129" s="152"/>
      <c r="J129" s="152"/>
      <c r="K129" s="152"/>
      <c r="L129" s="152"/>
      <c r="M129" s="152"/>
      <c r="N129" s="285">
        <f>BK129</f>
        <v>0</v>
      </c>
      <c r="O129" s="286"/>
      <c r="P129" s="286"/>
      <c r="Q129" s="286"/>
      <c r="R129" s="153"/>
      <c r="T129" s="154"/>
      <c r="U129" s="151"/>
      <c r="V129" s="151"/>
      <c r="W129" s="155">
        <f>W130+W144+W164+W172+W175+W183+W205+W237</f>
        <v>0</v>
      </c>
      <c r="X129" s="151"/>
      <c r="Y129" s="155">
        <f>Y130+Y144+Y164+Y172+Y175+Y183+Y205+Y237</f>
        <v>35.14349653</v>
      </c>
      <c r="Z129" s="151"/>
      <c r="AA129" s="156">
        <f>AA130+AA144+AA164+AA172+AA175+AA183+AA205+AA237</f>
        <v>19.731322000000002</v>
      </c>
      <c r="AR129" s="157" t="s">
        <v>89</v>
      </c>
      <c r="AT129" s="158" t="s">
        <v>84</v>
      </c>
      <c r="AU129" s="158" t="s">
        <v>85</v>
      </c>
      <c r="AY129" s="157" t="s">
        <v>148</v>
      </c>
      <c r="BK129" s="159">
        <f>BK130+BK144+BK164+BK172+BK175+BK183+BK205+BK237</f>
        <v>0</v>
      </c>
    </row>
    <row r="130" spans="2:65" s="9" customFormat="1" ht="19.899999999999999" customHeight="1" x14ac:dyDescent="0.3">
      <c r="B130" s="150"/>
      <c r="C130" s="151"/>
      <c r="D130" s="160" t="s">
        <v>109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87">
        <f>BK130</f>
        <v>0</v>
      </c>
      <c r="O130" s="288"/>
      <c r="P130" s="288"/>
      <c r="Q130" s="288"/>
      <c r="R130" s="153"/>
      <c r="T130" s="154"/>
      <c r="U130" s="151"/>
      <c r="V130" s="151"/>
      <c r="W130" s="155">
        <f>SUM(W131:W143)</f>
        <v>0</v>
      </c>
      <c r="X130" s="151"/>
      <c r="Y130" s="155">
        <f>SUM(Y131:Y143)</f>
        <v>0</v>
      </c>
      <c r="Z130" s="151"/>
      <c r="AA130" s="156">
        <f>SUM(AA131:AA143)</f>
        <v>11.410602000000001</v>
      </c>
      <c r="AR130" s="157" t="s">
        <v>89</v>
      </c>
      <c r="AT130" s="158" t="s">
        <v>84</v>
      </c>
      <c r="AU130" s="158" t="s">
        <v>89</v>
      </c>
      <c r="AY130" s="157" t="s">
        <v>148</v>
      </c>
      <c r="BK130" s="159">
        <f>SUM(BK131:BK143)</f>
        <v>0</v>
      </c>
    </row>
    <row r="131" spans="2:65" s="1" customFormat="1" ht="31.5" customHeight="1" x14ac:dyDescent="0.3">
      <c r="B131" s="35"/>
      <c r="C131" s="161" t="s">
        <v>89</v>
      </c>
      <c r="D131" s="161" t="s">
        <v>149</v>
      </c>
      <c r="E131" s="162" t="s">
        <v>150</v>
      </c>
      <c r="F131" s="265" t="s">
        <v>151</v>
      </c>
      <c r="G131" s="266"/>
      <c r="H131" s="266"/>
      <c r="I131" s="266"/>
      <c r="J131" s="163" t="s">
        <v>152</v>
      </c>
      <c r="K131" s="164">
        <v>50</v>
      </c>
      <c r="L131" s="267">
        <v>0</v>
      </c>
      <c r="M131" s="266"/>
      <c r="N131" s="268">
        <f>ROUND(L131*K131,3)</f>
        <v>0</v>
      </c>
      <c r="O131" s="266"/>
      <c r="P131" s="266"/>
      <c r="Q131" s="266"/>
      <c r="R131" s="37"/>
      <c r="T131" s="165" t="s">
        <v>34</v>
      </c>
      <c r="U131" s="44" t="s">
        <v>52</v>
      </c>
      <c r="V131" s="36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7" t="s">
        <v>153</v>
      </c>
      <c r="AT131" s="17" t="s">
        <v>149</v>
      </c>
      <c r="AU131" s="17" t="s">
        <v>127</v>
      </c>
      <c r="AY131" s="17" t="s">
        <v>148</v>
      </c>
      <c r="BE131" s="105">
        <f>IF(U131="základná",N131,0)</f>
        <v>0</v>
      </c>
      <c r="BF131" s="105">
        <f>IF(U131="znížená",N131,0)</f>
        <v>0</v>
      </c>
      <c r="BG131" s="105">
        <f>IF(U131="zákl. prenesená",N131,0)</f>
        <v>0</v>
      </c>
      <c r="BH131" s="105">
        <f>IF(U131="zníž. prenesená",N131,0)</f>
        <v>0</v>
      </c>
      <c r="BI131" s="105">
        <f>IF(U131="nulová",N131,0)</f>
        <v>0</v>
      </c>
      <c r="BJ131" s="17" t="s">
        <v>127</v>
      </c>
      <c r="BK131" s="168">
        <f>ROUND(L131*K131,3)</f>
        <v>0</v>
      </c>
      <c r="BL131" s="17" t="s">
        <v>153</v>
      </c>
      <c r="BM131" s="17" t="s">
        <v>154</v>
      </c>
    </row>
    <row r="132" spans="2:65" s="1" customFormat="1" ht="31.5" customHeight="1" x14ac:dyDescent="0.3">
      <c r="B132" s="35"/>
      <c r="C132" s="161" t="s">
        <v>127</v>
      </c>
      <c r="D132" s="161" t="s">
        <v>149</v>
      </c>
      <c r="E132" s="162" t="s">
        <v>155</v>
      </c>
      <c r="F132" s="265" t="s">
        <v>156</v>
      </c>
      <c r="G132" s="266"/>
      <c r="H132" s="266"/>
      <c r="I132" s="266"/>
      <c r="J132" s="163" t="s">
        <v>152</v>
      </c>
      <c r="K132" s="164">
        <v>63.042000000000002</v>
      </c>
      <c r="L132" s="267">
        <v>0</v>
      </c>
      <c r="M132" s="266"/>
      <c r="N132" s="268">
        <f>ROUND(L132*K132,3)</f>
        <v>0</v>
      </c>
      <c r="O132" s="266"/>
      <c r="P132" s="266"/>
      <c r="Q132" s="266"/>
      <c r="R132" s="37"/>
      <c r="T132" s="165" t="s">
        <v>34</v>
      </c>
      <c r="U132" s="44" t="s">
        <v>52</v>
      </c>
      <c r="V132" s="36"/>
      <c r="W132" s="166">
        <f>V132*K132</f>
        <v>0</v>
      </c>
      <c r="X132" s="166">
        <v>0</v>
      </c>
      <c r="Y132" s="166">
        <f>X132*K132</f>
        <v>0</v>
      </c>
      <c r="Z132" s="166">
        <v>0.18099999999999999</v>
      </c>
      <c r="AA132" s="167">
        <f>Z132*K132</f>
        <v>11.410602000000001</v>
      </c>
      <c r="AR132" s="17" t="s">
        <v>153</v>
      </c>
      <c r="AT132" s="17" t="s">
        <v>149</v>
      </c>
      <c r="AU132" s="17" t="s">
        <v>127</v>
      </c>
      <c r="AY132" s="17" t="s">
        <v>148</v>
      </c>
      <c r="BE132" s="105">
        <f>IF(U132="základná",N132,0)</f>
        <v>0</v>
      </c>
      <c r="BF132" s="105">
        <f>IF(U132="znížená",N132,0)</f>
        <v>0</v>
      </c>
      <c r="BG132" s="105">
        <f>IF(U132="zákl. prenesená",N132,0)</f>
        <v>0</v>
      </c>
      <c r="BH132" s="105">
        <f>IF(U132="zníž. prenesená",N132,0)</f>
        <v>0</v>
      </c>
      <c r="BI132" s="105">
        <f>IF(U132="nulová",N132,0)</f>
        <v>0</v>
      </c>
      <c r="BJ132" s="17" t="s">
        <v>127</v>
      </c>
      <c r="BK132" s="168">
        <f>ROUND(L132*K132,3)</f>
        <v>0</v>
      </c>
      <c r="BL132" s="17" t="s">
        <v>153</v>
      </c>
      <c r="BM132" s="17" t="s">
        <v>157</v>
      </c>
    </row>
    <row r="133" spans="2:65" s="10" customFormat="1" ht="22.5" customHeight="1" x14ac:dyDescent="0.3">
      <c r="B133" s="169"/>
      <c r="C133" s="170"/>
      <c r="D133" s="170"/>
      <c r="E133" s="171" t="s">
        <v>34</v>
      </c>
      <c r="F133" s="269" t="s">
        <v>158</v>
      </c>
      <c r="G133" s="270"/>
      <c r="H133" s="270"/>
      <c r="I133" s="270"/>
      <c r="J133" s="170"/>
      <c r="K133" s="172">
        <v>63.042000000000002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159</v>
      </c>
      <c r="AU133" s="176" t="s">
        <v>127</v>
      </c>
      <c r="AV133" s="10" t="s">
        <v>127</v>
      </c>
      <c r="AW133" s="10" t="s">
        <v>41</v>
      </c>
      <c r="AX133" s="10" t="s">
        <v>89</v>
      </c>
      <c r="AY133" s="176" t="s">
        <v>148</v>
      </c>
    </row>
    <row r="134" spans="2:65" s="1" customFormat="1" ht="31.5" customHeight="1" x14ac:dyDescent="0.3">
      <c r="B134" s="35"/>
      <c r="C134" s="161" t="s">
        <v>160</v>
      </c>
      <c r="D134" s="161" t="s">
        <v>149</v>
      </c>
      <c r="E134" s="162" t="s">
        <v>161</v>
      </c>
      <c r="F134" s="265" t="s">
        <v>162</v>
      </c>
      <c r="G134" s="266"/>
      <c r="H134" s="266"/>
      <c r="I134" s="266"/>
      <c r="J134" s="163" t="s">
        <v>163</v>
      </c>
      <c r="K134" s="164">
        <v>1.8</v>
      </c>
      <c r="L134" s="267">
        <v>0</v>
      </c>
      <c r="M134" s="266"/>
      <c r="N134" s="268">
        <f>ROUND(L134*K134,3)</f>
        <v>0</v>
      </c>
      <c r="O134" s="266"/>
      <c r="P134" s="266"/>
      <c r="Q134" s="266"/>
      <c r="R134" s="37"/>
      <c r="T134" s="165" t="s">
        <v>34</v>
      </c>
      <c r="U134" s="44" t="s">
        <v>52</v>
      </c>
      <c r="V134" s="36"/>
      <c r="W134" s="166">
        <f>V134*K134</f>
        <v>0</v>
      </c>
      <c r="X134" s="166">
        <v>0</v>
      </c>
      <c r="Y134" s="166">
        <f>X134*K134</f>
        <v>0</v>
      </c>
      <c r="Z134" s="166">
        <v>0</v>
      </c>
      <c r="AA134" s="167">
        <f>Z134*K134</f>
        <v>0</v>
      </c>
      <c r="AR134" s="17" t="s">
        <v>153</v>
      </c>
      <c r="AT134" s="17" t="s">
        <v>149</v>
      </c>
      <c r="AU134" s="17" t="s">
        <v>127</v>
      </c>
      <c r="AY134" s="17" t="s">
        <v>148</v>
      </c>
      <c r="BE134" s="105">
        <f>IF(U134="základná",N134,0)</f>
        <v>0</v>
      </c>
      <c r="BF134" s="105">
        <f>IF(U134="znížená",N134,0)</f>
        <v>0</v>
      </c>
      <c r="BG134" s="105">
        <f>IF(U134="zákl. prenesená",N134,0)</f>
        <v>0</v>
      </c>
      <c r="BH134" s="105">
        <f>IF(U134="zníž. prenesená",N134,0)</f>
        <v>0</v>
      </c>
      <c r="BI134" s="105">
        <f>IF(U134="nulová",N134,0)</f>
        <v>0</v>
      </c>
      <c r="BJ134" s="17" t="s">
        <v>127</v>
      </c>
      <c r="BK134" s="168">
        <f>ROUND(L134*K134,3)</f>
        <v>0</v>
      </c>
      <c r="BL134" s="17" t="s">
        <v>153</v>
      </c>
      <c r="BM134" s="17" t="s">
        <v>164</v>
      </c>
    </row>
    <row r="135" spans="2:65" s="10" customFormat="1" ht="22.5" customHeight="1" x14ac:dyDescent="0.3">
      <c r="B135" s="169"/>
      <c r="C135" s="170"/>
      <c r="D135" s="170"/>
      <c r="E135" s="171" t="s">
        <v>34</v>
      </c>
      <c r="F135" s="269" t="s">
        <v>165</v>
      </c>
      <c r="G135" s="270"/>
      <c r="H135" s="270"/>
      <c r="I135" s="270"/>
      <c r="J135" s="170"/>
      <c r="K135" s="172">
        <v>1.8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159</v>
      </c>
      <c r="AU135" s="176" t="s">
        <v>127</v>
      </c>
      <c r="AV135" s="10" t="s">
        <v>127</v>
      </c>
      <c r="AW135" s="10" t="s">
        <v>41</v>
      </c>
      <c r="AX135" s="10" t="s">
        <v>89</v>
      </c>
      <c r="AY135" s="176" t="s">
        <v>148</v>
      </c>
    </row>
    <row r="136" spans="2:65" s="1" customFormat="1" ht="31.5" customHeight="1" x14ac:dyDescent="0.3">
      <c r="B136" s="35"/>
      <c r="C136" s="161" t="s">
        <v>153</v>
      </c>
      <c r="D136" s="161" t="s">
        <v>149</v>
      </c>
      <c r="E136" s="162" t="s">
        <v>166</v>
      </c>
      <c r="F136" s="265" t="s">
        <v>167</v>
      </c>
      <c r="G136" s="266"/>
      <c r="H136" s="266"/>
      <c r="I136" s="266"/>
      <c r="J136" s="163" t="s">
        <v>163</v>
      </c>
      <c r="K136" s="164">
        <v>10</v>
      </c>
      <c r="L136" s="267">
        <v>0</v>
      </c>
      <c r="M136" s="266"/>
      <c r="N136" s="268">
        <f>ROUND(L136*K136,3)</f>
        <v>0</v>
      </c>
      <c r="O136" s="266"/>
      <c r="P136" s="266"/>
      <c r="Q136" s="266"/>
      <c r="R136" s="37"/>
      <c r="T136" s="165" t="s">
        <v>34</v>
      </c>
      <c r="U136" s="44" t="s">
        <v>52</v>
      </c>
      <c r="V136" s="36"/>
      <c r="W136" s="166">
        <f>V136*K136</f>
        <v>0</v>
      </c>
      <c r="X136" s="166">
        <v>0</v>
      </c>
      <c r="Y136" s="166">
        <f>X136*K136</f>
        <v>0</v>
      </c>
      <c r="Z136" s="166">
        <v>0</v>
      </c>
      <c r="AA136" s="167">
        <f>Z136*K136</f>
        <v>0</v>
      </c>
      <c r="AR136" s="17" t="s">
        <v>153</v>
      </c>
      <c r="AT136" s="17" t="s">
        <v>149</v>
      </c>
      <c r="AU136" s="17" t="s">
        <v>127</v>
      </c>
      <c r="AY136" s="17" t="s">
        <v>148</v>
      </c>
      <c r="BE136" s="105">
        <f>IF(U136="základná",N136,0)</f>
        <v>0</v>
      </c>
      <c r="BF136" s="105">
        <f>IF(U136="znížená",N136,0)</f>
        <v>0</v>
      </c>
      <c r="BG136" s="105">
        <f>IF(U136="zákl. prenesená",N136,0)</f>
        <v>0</v>
      </c>
      <c r="BH136" s="105">
        <f>IF(U136="zníž. prenesená",N136,0)</f>
        <v>0</v>
      </c>
      <c r="BI136" s="105">
        <f>IF(U136="nulová",N136,0)</f>
        <v>0</v>
      </c>
      <c r="BJ136" s="17" t="s">
        <v>127</v>
      </c>
      <c r="BK136" s="168">
        <f>ROUND(L136*K136,3)</f>
        <v>0</v>
      </c>
      <c r="BL136" s="17" t="s">
        <v>153</v>
      </c>
      <c r="BM136" s="17" t="s">
        <v>168</v>
      </c>
    </row>
    <row r="137" spans="2:65" s="10" customFormat="1" ht="22.5" customHeight="1" x14ac:dyDescent="0.3">
      <c r="B137" s="169"/>
      <c r="C137" s="170"/>
      <c r="D137" s="170"/>
      <c r="E137" s="171" t="s">
        <v>34</v>
      </c>
      <c r="F137" s="269" t="s">
        <v>169</v>
      </c>
      <c r="G137" s="270"/>
      <c r="H137" s="270"/>
      <c r="I137" s="270"/>
      <c r="J137" s="170"/>
      <c r="K137" s="172">
        <v>10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159</v>
      </c>
      <c r="AU137" s="176" t="s">
        <v>127</v>
      </c>
      <c r="AV137" s="10" t="s">
        <v>127</v>
      </c>
      <c r="AW137" s="10" t="s">
        <v>41</v>
      </c>
      <c r="AX137" s="10" t="s">
        <v>89</v>
      </c>
      <c r="AY137" s="176" t="s">
        <v>148</v>
      </c>
    </row>
    <row r="138" spans="2:65" s="1" customFormat="1" ht="22.5" customHeight="1" x14ac:dyDescent="0.3">
      <c r="B138" s="35"/>
      <c r="C138" s="161" t="s">
        <v>170</v>
      </c>
      <c r="D138" s="161" t="s">
        <v>149</v>
      </c>
      <c r="E138" s="162" t="s">
        <v>171</v>
      </c>
      <c r="F138" s="265" t="s">
        <v>172</v>
      </c>
      <c r="G138" s="266"/>
      <c r="H138" s="266"/>
      <c r="I138" s="266"/>
      <c r="J138" s="163" t="s">
        <v>163</v>
      </c>
      <c r="K138" s="164">
        <v>11.8</v>
      </c>
      <c r="L138" s="267">
        <v>0</v>
      </c>
      <c r="M138" s="266"/>
      <c r="N138" s="268">
        <f>ROUND(L138*K138,3)</f>
        <v>0</v>
      </c>
      <c r="O138" s="266"/>
      <c r="P138" s="266"/>
      <c r="Q138" s="266"/>
      <c r="R138" s="37"/>
      <c r="T138" s="165" t="s">
        <v>34</v>
      </c>
      <c r="U138" s="44" t="s">
        <v>52</v>
      </c>
      <c r="V138" s="36"/>
      <c r="W138" s="166">
        <f>V138*K138</f>
        <v>0</v>
      </c>
      <c r="X138" s="166">
        <v>0</v>
      </c>
      <c r="Y138" s="166">
        <f>X138*K138</f>
        <v>0</v>
      </c>
      <c r="Z138" s="166">
        <v>0</v>
      </c>
      <c r="AA138" s="167">
        <f>Z138*K138</f>
        <v>0</v>
      </c>
      <c r="AR138" s="17" t="s">
        <v>153</v>
      </c>
      <c r="AT138" s="17" t="s">
        <v>149</v>
      </c>
      <c r="AU138" s="17" t="s">
        <v>127</v>
      </c>
      <c r="AY138" s="17" t="s">
        <v>148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7" t="s">
        <v>127</v>
      </c>
      <c r="BK138" s="168">
        <f>ROUND(L138*K138,3)</f>
        <v>0</v>
      </c>
      <c r="BL138" s="17" t="s">
        <v>153</v>
      </c>
      <c r="BM138" s="17" t="s">
        <v>173</v>
      </c>
    </row>
    <row r="139" spans="2:65" s="1" customFormat="1" ht="31.5" customHeight="1" x14ac:dyDescent="0.3">
      <c r="B139" s="35"/>
      <c r="C139" s="161" t="s">
        <v>174</v>
      </c>
      <c r="D139" s="161" t="s">
        <v>149</v>
      </c>
      <c r="E139" s="162" t="s">
        <v>175</v>
      </c>
      <c r="F139" s="265" t="s">
        <v>176</v>
      </c>
      <c r="G139" s="266"/>
      <c r="H139" s="266"/>
      <c r="I139" s="266"/>
      <c r="J139" s="163" t="s">
        <v>163</v>
      </c>
      <c r="K139" s="164">
        <v>11.8</v>
      </c>
      <c r="L139" s="267">
        <v>0</v>
      </c>
      <c r="M139" s="266"/>
      <c r="N139" s="268">
        <f>ROUND(L139*K139,3)</f>
        <v>0</v>
      </c>
      <c r="O139" s="266"/>
      <c r="P139" s="266"/>
      <c r="Q139" s="266"/>
      <c r="R139" s="37"/>
      <c r="T139" s="165" t="s">
        <v>34</v>
      </c>
      <c r="U139" s="44" t="s">
        <v>52</v>
      </c>
      <c r="V139" s="36"/>
      <c r="W139" s="166">
        <f>V139*K139</f>
        <v>0</v>
      </c>
      <c r="X139" s="166">
        <v>0</v>
      </c>
      <c r="Y139" s="166">
        <f>X139*K139</f>
        <v>0</v>
      </c>
      <c r="Z139" s="166">
        <v>0</v>
      </c>
      <c r="AA139" s="167">
        <f>Z139*K139</f>
        <v>0</v>
      </c>
      <c r="AR139" s="17" t="s">
        <v>153</v>
      </c>
      <c r="AT139" s="17" t="s">
        <v>149</v>
      </c>
      <c r="AU139" s="17" t="s">
        <v>127</v>
      </c>
      <c r="AY139" s="17" t="s">
        <v>148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7" t="s">
        <v>127</v>
      </c>
      <c r="BK139" s="168">
        <f>ROUND(L139*K139,3)</f>
        <v>0</v>
      </c>
      <c r="BL139" s="17" t="s">
        <v>153</v>
      </c>
      <c r="BM139" s="17" t="s">
        <v>177</v>
      </c>
    </row>
    <row r="140" spans="2:65" s="1" customFormat="1" ht="44.25" customHeight="1" x14ac:dyDescent="0.3">
      <c r="B140" s="35"/>
      <c r="C140" s="161" t="s">
        <v>178</v>
      </c>
      <c r="D140" s="161" t="s">
        <v>149</v>
      </c>
      <c r="E140" s="162" t="s">
        <v>179</v>
      </c>
      <c r="F140" s="265" t="s">
        <v>180</v>
      </c>
      <c r="G140" s="266"/>
      <c r="H140" s="266"/>
      <c r="I140" s="266"/>
      <c r="J140" s="163" t="s">
        <v>163</v>
      </c>
      <c r="K140" s="164">
        <v>11.8</v>
      </c>
      <c r="L140" s="267">
        <v>0</v>
      </c>
      <c r="M140" s="266"/>
      <c r="N140" s="268">
        <f>ROUND(L140*K140,3)</f>
        <v>0</v>
      </c>
      <c r="O140" s="266"/>
      <c r="P140" s="266"/>
      <c r="Q140" s="266"/>
      <c r="R140" s="37"/>
      <c r="T140" s="165" t="s">
        <v>34</v>
      </c>
      <c r="U140" s="44" t="s">
        <v>52</v>
      </c>
      <c r="V140" s="36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7" t="s">
        <v>153</v>
      </c>
      <c r="AT140" s="17" t="s">
        <v>149</v>
      </c>
      <c r="AU140" s="17" t="s">
        <v>127</v>
      </c>
      <c r="AY140" s="17" t="s">
        <v>148</v>
      </c>
      <c r="BE140" s="105">
        <f>IF(U140="základná",N140,0)</f>
        <v>0</v>
      </c>
      <c r="BF140" s="105">
        <f>IF(U140="znížená",N140,0)</f>
        <v>0</v>
      </c>
      <c r="BG140" s="105">
        <f>IF(U140="zákl. prenesená",N140,0)</f>
        <v>0</v>
      </c>
      <c r="BH140" s="105">
        <f>IF(U140="zníž. prenesená",N140,0)</f>
        <v>0</v>
      </c>
      <c r="BI140" s="105">
        <f>IF(U140="nulová",N140,0)</f>
        <v>0</v>
      </c>
      <c r="BJ140" s="17" t="s">
        <v>127</v>
      </c>
      <c r="BK140" s="168">
        <f>ROUND(L140*K140,3)</f>
        <v>0</v>
      </c>
      <c r="BL140" s="17" t="s">
        <v>153</v>
      </c>
      <c r="BM140" s="17" t="s">
        <v>181</v>
      </c>
    </row>
    <row r="141" spans="2:65" s="1" customFormat="1" ht="44.25" customHeight="1" x14ac:dyDescent="0.3">
      <c r="B141" s="35"/>
      <c r="C141" s="161" t="s">
        <v>182</v>
      </c>
      <c r="D141" s="161" t="s">
        <v>149</v>
      </c>
      <c r="E141" s="162" t="s">
        <v>183</v>
      </c>
      <c r="F141" s="265" t="s">
        <v>184</v>
      </c>
      <c r="G141" s="266"/>
      <c r="H141" s="266"/>
      <c r="I141" s="266"/>
      <c r="J141" s="163" t="s">
        <v>163</v>
      </c>
      <c r="K141" s="164">
        <v>118</v>
      </c>
      <c r="L141" s="267">
        <v>0</v>
      </c>
      <c r="M141" s="266"/>
      <c r="N141" s="268">
        <f>ROUND(L141*K141,3)</f>
        <v>0</v>
      </c>
      <c r="O141" s="266"/>
      <c r="P141" s="266"/>
      <c r="Q141" s="266"/>
      <c r="R141" s="37"/>
      <c r="T141" s="165" t="s">
        <v>34</v>
      </c>
      <c r="U141" s="44" t="s">
        <v>52</v>
      </c>
      <c r="V141" s="36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7" t="s">
        <v>153</v>
      </c>
      <c r="AT141" s="17" t="s">
        <v>149</v>
      </c>
      <c r="AU141" s="17" t="s">
        <v>127</v>
      </c>
      <c r="AY141" s="17" t="s">
        <v>148</v>
      </c>
      <c r="BE141" s="105">
        <f>IF(U141="základná",N141,0)</f>
        <v>0</v>
      </c>
      <c r="BF141" s="105">
        <f>IF(U141="znížená",N141,0)</f>
        <v>0</v>
      </c>
      <c r="BG141" s="105">
        <f>IF(U141="zákl. prenesená",N141,0)</f>
        <v>0</v>
      </c>
      <c r="BH141" s="105">
        <f>IF(U141="zníž. prenesená",N141,0)</f>
        <v>0</v>
      </c>
      <c r="BI141" s="105">
        <f>IF(U141="nulová",N141,0)</f>
        <v>0</v>
      </c>
      <c r="BJ141" s="17" t="s">
        <v>127</v>
      </c>
      <c r="BK141" s="168">
        <f>ROUND(L141*K141,3)</f>
        <v>0</v>
      </c>
      <c r="BL141" s="17" t="s">
        <v>153</v>
      </c>
      <c r="BM141" s="17" t="s">
        <v>185</v>
      </c>
    </row>
    <row r="142" spans="2:65" s="1" customFormat="1" ht="31.5" customHeight="1" x14ac:dyDescent="0.3">
      <c r="B142" s="35"/>
      <c r="C142" s="161" t="s">
        <v>186</v>
      </c>
      <c r="D142" s="161" t="s">
        <v>149</v>
      </c>
      <c r="E142" s="162" t="s">
        <v>187</v>
      </c>
      <c r="F142" s="265" t="s">
        <v>188</v>
      </c>
      <c r="G142" s="266"/>
      <c r="H142" s="266"/>
      <c r="I142" s="266"/>
      <c r="J142" s="163" t="s">
        <v>189</v>
      </c>
      <c r="K142" s="164">
        <v>21.24</v>
      </c>
      <c r="L142" s="267">
        <v>0</v>
      </c>
      <c r="M142" s="266"/>
      <c r="N142" s="268">
        <f>ROUND(L142*K142,3)</f>
        <v>0</v>
      </c>
      <c r="O142" s="266"/>
      <c r="P142" s="266"/>
      <c r="Q142" s="266"/>
      <c r="R142" s="37"/>
      <c r="T142" s="165" t="s">
        <v>34</v>
      </c>
      <c r="U142" s="44" t="s">
        <v>52</v>
      </c>
      <c r="V142" s="36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7" t="s">
        <v>153</v>
      </c>
      <c r="AT142" s="17" t="s">
        <v>149</v>
      </c>
      <c r="AU142" s="17" t="s">
        <v>127</v>
      </c>
      <c r="AY142" s="17" t="s">
        <v>148</v>
      </c>
      <c r="BE142" s="105">
        <f>IF(U142="základná",N142,0)</f>
        <v>0</v>
      </c>
      <c r="BF142" s="105">
        <f>IF(U142="znížená",N142,0)</f>
        <v>0</v>
      </c>
      <c r="BG142" s="105">
        <f>IF(U142="zákl. prenesená",N142,0)</f>
        <v>0</v>
      </c>
      <c r="BH142" s="105">
        <f>IF(U142="zníž. prenesená",N142,0)</f>
        <v>0</v>
      </c>
      <c r="BI142" s="105">
        <f>IF(U142="nulová",N142,0)</f>
        <v>0</v>
      </c>
      <c r="BJ142" s="17" t="s">
        <v>127</v>
      </c>
      <c r="BK142" s="168">
        <f>ROUND(L142*K142,3)</f>
        <v>0</v>
      </c>
      <c r="BL142" s="17" t="s">
        <v>153</v>
      </c>
      <c r="BM142" s="17" t="s">
        <v>190</v>
      </c>
    </row>
    <row r="143" spans="2:65" s="10" customFormat="1" ht="22.5" customHeight="1" x14ac:dyDescent="0.3">
      <c r="B143" s="169"/>
      <c r="C143" s="170"/>
      <c r="D143" s="170"/>
      <c r="E143" s="171" t="s">
        <v>34</v>
      </c>
      <c r="F143" s="269" t="s">
        <v>191</v>
      </c>
      <c r="G143" s="270"/>
      <c r="H143" s="270"/>
      <c r="I143" s="270"/>
      <c r="J143" s="170"/>
      <c r="K143" s="172">
        <v>21.24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159</v>
      </c>
      <c r="AU143" s="176" t="s">
        <v>127</v>
      </c>
      <c r="AV143" s="10" t="s">
        <v>127</v>
      </c>
      <c r="AW143" s="10" t="s">
        <v>41</v>
      </c>
      <c r="AX143" s="10" t="s">
        <v>89</v>
      </c>
      <c r="AY143" s="176" t="s">
        <v>148</v>
      </c>
    </row>
    <row r="144" spans="2:65" s="9" customFormat="1" ht="29.85" customHeight="1" x14ac:dyDescent="0.3">
      <c r="B144" s="150"/>
      <c r="C144" s="151"/>
      <c r="D144" s="160" t="s">
        <v>110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87">
        <f>BK144</f>
        <v>0</v>
      </c>
      <c r="O144" s="288"/>
      <c r="P144" s="288"/>
      <c r="Q144" s="288"/>
      <c r="R144" s="153"/>
      <c r="T144" s="154"/>
      <c r="U144" s="151"/>
      <c r="V144" s="151"/>
      <c r="W144" s="155">
        <f>SUM(W145:W163)</f>
        <v>0</v>
      </c>
      <c r="X144" s="151"/>
      <c r="Y144" s="155">
        <f>SUM(Y145:Y163)</f>
        <v>7.4248571600000002</v>
      </c>
      <c r="Z144" s="151"/>
      <c r="AA144" s="156">
        <f>SUM(AA145:AA163)</f>
        <v>0</v>
      </c>
      <c r="AR144" s="157" t="s">
        <v>89</v>
      </c>
      <c r="AT144" s="158" t="s">
        <v>84</v>
      </c>
      <c r="AU144" s="158" t="s">
        <v>89</v>
      </c>
      <c r="AY144" s="157" t="s">
        <v>148</v>
      </c>
      <c r="BK144" s="159">
        <f>SUM(BK145:BK163)</f>
        <v>0</v>
      </c>
    </row>
    <row r="145" spans="2:65" s="1" customFormat="1" ht="22.5" customHeight="1" x14ac:dyDescent="0.3">
      <c r="B145" s="35"/>
      <c r="C145" s="161" t="s">
        <v>192</v>
      </c>
      <c r="D145" s="161" t="s">
        <v>149</v>
      </c>
      <c r="E145" s="162" t="s">
        <v>193</v>
      </c>
      <c r="F145" s="265" t="s">
        <v>194</v>
      </c>
      <c r="G145" s="266"/>
      <c r="H145" s="266"/>
      <c r="I145" s="266"/>
      <c r="J145" s="163" t="s">
        <v>152</v>
      </c>
      <c r="K145" s="164">
        <v>33.65</v>
      </c>
      <c r="L145" s="267">
        <v>0</v>
      </c>
      <c r="M145" s="266"/>
      <c r="N145" s="268">
        <f>ROUND(L145*K145,3)</f>
        <v>0</v>
      </c>
      <c r="O145" s="266"/>
      <c r="P145" s="266"/>
      <c r="Q145" s="266"/>
      <c r="R145" s="37"/>
      <c r="T145" s="165" t="s">
        <v>34</v>
      </c>
      <c r="U145" s="44" t="s">
        <v>52</v>
      </c>
      <c r="V145" s="36"/>
      <c r="W145" s="166">
        <f>V145*K145</f>
        <v>0</v>
      </c>
      <c r="X145" s="166">
        <v>5.0979999999999998E-2</v>
      </c>
      <c r="Y145" s="166">
        <f>X145*K145</f>
        <v>1.7154769999999999</v>
      </c>
      <c r="Z145" s="166">
        <v>0</v>
      </c>
      <c r="AA145" s="167">
        <f>Z145*K145</f>
        <v>0</v>
      </c>
      <c r="AR145" s="17" t="s">
        <v>153</v>
      </c>
      <c r="AT145" s="17" t="s">
        <v>149</v>
      </c>
      <c r="AU145" s="17" t="s">
        <v>127</v>
      </c>
      <c r="AY145" s="17" t="s">
        <v>148</v>
      </c>
      <c r="BE145" s="105">
        <f>IF(U145="základná",N145,0)</f>
        <v>0</v>
      </c>
      <c r="BF145" s="105">
        <f>IF(U145="znížená",N145,0)</f>
        <v>0</v>
      </c>
      <c r="BG145" s="105">
        <f>IF(U145="zákl. prenesená",N145,0)</f>
        <v>0</v>
      </c>
      <c r="BH145" s="105">
        <f>IF(U145="zníž. prenesená",N145,0)</f>
        <v>0</v>
      </c>
      <c r="BI145" s="105">
        <f>IF(U145="nulová",N145,0)</f>
        <v>0</v>
      </c>
      <c r="BJ145" s="17" t="s">
        <v>127</v>
      </c>
      <c r="BK145" s="168">
        <f>ROUND(L145*K145,3)</f>
        <v>0</v>
      </c>
      <c r="BL145" s="17" t="s">
        <v>153</v>
      </c>
      <c r="BM145" s="17" t="s">
        <v>195</v>
      </c>
    </row>
    <row r="146" spans="2:65" s="10" customFormat="1" ht="22.5" customHeight="1" x14ac:dyDescent="0.3">
      <c r="B146" s="169"/>
      <c r="C146" s="170"/>
      <c r="D146" s="170"/>
      <c r="E146" s="171" t="s">
        <v>34</v>
      </c>
      <c r="F146" s="269" t="s">
        <v>196</v>
      </c>
      <c r="G146" s="270"/>
      <c r="H146" s="270"/>
      <c r="I146" s="270"/>
      <c r="J146" s="170"/>
      <c r="K146" s="172">
        <v>33.65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159</v>
      </c>
      <c r="AU146" s="176" t="s">
        <v>127</v>
      </c>
      <c r="AV146" s="10" t="s">
        <v>127</v>
      </c>
      <c r="AW146" s="10" t="s">
        <v>41</v>
      </c>
      <c r="AX146" s="10" t="s">
        <v>89</v>
      </c>
      <c r="AY146" s="176" t="s">
        <v>148</v>
      </c>
    </row>
    <row r="147" spans="2:65" s="1" customFormat="1" ht="31.5" customHeight="1" x14ac:dyDescent="0.3">
      <c r="B147" s="35"/>
      <c r="C147" s="161" t="s">
        <v>197</v>
      </c>
      <c r="D147" s="161" t="s">
        <v>149</v>
      </c>
      <c r="E147" s="162" t="s">
        <v>198</v>
      </c>
      <c r="F147" s="265" t="s">
        <v>199</v>
      </c>
      <c r="G147" s="266"/>
      <c r="H147" s="266"/>
      <c r="I147" s="266"/>
      <c r="J147" s="163" t="s">
        <v>152</v>
      </c>
      <c r="K147" s="164">
        <v>33.65</v>
      </c>
      <c r="L147" s="267">
        <v>0</v>
      </c>
      <c r="M147" s="266"/>
      <c r="N147" s="268">
        <f>ROUND(L147*K147,3)</f>
        <v>0</v>
      </c>
      <c r="O147" s="266"/>
      <c r="P147" s="266"/>
      <c r="Q147" s="266"/>
      <c r="R147" s="37"/>
      <c r="T147" s="165" t="s">
        <v>34</v>
      </c>
      <c r="U147" s="44" t="s">
        <v>52</v>
      </c>
      <c r="V147" s="36"/>
      <c r="W147" s="166">
        <f>V147*K147</f>
        <v>0</v>
      </c>
      <c r="X147" s="166">
        <v>0</v>
      </c>
      <c r="Y147" s="166">
        <f>X147*K147</f>
        <v>0</v>
      </c>
      <c r="Z147" s="166">
        <v>0</v>
      </c>
      <c r="AA147" s="167">
        <f>Z147*K147</f>
        <v>0</v>
      </c>
      <c r="AR147" s="17" t="s">
        <v>153</v>
      </c>
      <c r="AT147" s="17" t="s">
        <v>149</v>
      </c>
      <c r="AU147" s="17" t="s">
        <v>127</v>
      </c>
      <c r="AY147" s="17" t="s">
        <v>148</v>
      </c>
      <c r="BE147" s="105">
        <f>IF(U147="základná",N147,0)</f>
        <v>0</v>
      </c>
      <c r="BF147" s="105">
        <f>IF(U147="znížená",N147,0)</f>
        <v>0</v>
      </c>
      <c r="BG147" s="105">
        <f>IF(U147="zákl. prenesená",N147,0)</f>
        <v>0</v>
      </c>
      <c r="BH147" s="105">
        <f>IF(U147="zníž. prenesená",N147,0)</f>
        <v>0</v>
      </c>
      <c r="BI147" s="105">
        <f>IF(U147="nulová",N147,0)</f>
        <v>0</v>
      </c>
      <c r="BJ147" s="17" t="s">
        <v>127</v>
      </c>
      <c r="BK147" s="168">
        <f>ROUND(L147*K147,3)</f>
        <v>0</v>
      </c>
      <c r="BL147" s="17" t="s">
        <v>153</v>
      </c>
      <c r="BM147" s="17" t="s">
        <v>200</v>
      </c>
    </row>
    <row r="148" spans="2:65" s="1" customFormat="1" ht="22.5" customHeight="1" x14ac:dyDescent="0.3">
      <c r="B148" s="35"/>
      <c r="C148" s="161" t="s">
        <v>201</v>
      </c>
      <c r="D148" s="161" t="s">
        <v>149</v>
      </c>
      <c r="E148" s="162" t="s">
        <v>202</v>
      </c>
      <c r="F148" s="265" t="s">
        <v>203</v>
      </c>
      <c r="G148" s="266"/>
      <c r="H148" s="266"/>
      <c r="I148" s="266"/>
      <c r="J148" s="163" t="s">
        <v>152</v>
      </c>
      <c r="K148" s="164">
        <v>69.590999999999994</v>
      </c>
      <c r="L148" s="267">
        <v>0</v>
      </c>
      <c r="M148" s="266"/>
      <c r="N148" s="268">
        <f>ROUND(L148*K148,3)</f>
        <v>0</v>
      </c>
      <c r="O148" s="266"/>
      <c r="P148" s="266"/>
      <c r="Q148" s="266"/>
      <c r="R148" s="37"/>
      <c r="T148" s="165" t="s">
        <v>34</v>
      </c>
      <c r="U148" s="44" t="s">
        <v>52</v>
      </c>
      <c r="V148" s="36"/>
      <c r="W148" s="166">
        <f>V148*K148</f>
        <v>0</v>
      </c>
      <c r="X148" s="166">
        <v>0</v>
      </c>
      <c r="Y148" s="166">
        <f>X148*K148</f>
        <v>0</v>
      </c>
      <c r="Z148" s="166">
        <v>0</v>
      </c>
      <c r="AA148" s="167">
        <f>Z148*K148</f>
        <v>0</v>
      </c>
      <c r="AR148" s="17" t="s">
        <v>153</v>
      </c>
      <c r="AT148" s="17" t="s">
        <v>149</v>
      </c>
      <c r="AU148" s="17" t="s">
        <v>127</v>
      </c>
      <c r="AY148" s="17" t="s">
        <v>148</v>
      </c>
      <c r="BE148" s="105">
        <f>IF(U148="základná",N148,0)</f>
        <v>0</v>
      </c>
      <c r="BF148" s="105">
        <f>IF(U148="znížená",N148,0)</f>
        <v>0</v>
      </c>
      <c r="BG148" s="105">
        <f>IF(U148="zákl. prenesená",N148,0)</f>
        <v>0</v>
      </c>
      <c r="BH148" s="105">
        <f>IF(U148="zníž. prenesená",N148,0)</f>
        <v>0</v>
      </c>
      <c r="BI148" s="105">
        <f>IF(U148="nulová",N148,0)</f>
        <v>0</v>
      </c>
      <c r="BJ148" s="17" t="s">
        <v>127</v>
      </c>
      <c r="BK148" s="168">
        <f>ROUND(L148*K148,3)</f>
        <v>0</v>
      </c>
      <c r="BL148" s="17" t="s">
        <v>153</v>
      </c>
      <c r="BM148" s="17" t="s">
        <v>204</v>
      </c>
    </row>
    <row r="149" spans="2:65" s="10" customFormat="1" ht="22.5" customHeight="1" x14ac:dyDescent="0.3">
      <c r="B149" s="169"/>
      <c r="C149" s="170"/>
      <c r="D149" s="170"/>
      <c r="E149" s="171" t="s">
        <v>34</v>
      </c>
      <c r="F149" s="269" t="s">
        <v>205</v>
      </c>
      <c r="G149" s="270"/>
      <c r="H149" s="270"/>
      <c r="I149" s="270"/>
      <c r="J149" s="170"/>
      <c r="K149" s="172">
        <v>15.678000000000001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159</v>
      </c>
      <c r="AU149" s="176" t="s">
        <v>127</v>
      </c>
      <c r="AV149" s="10" t="s">
        <v>127</v>
      </c>
      <c r="AW149" s="10" t="s">
        <v>41</v>
      </c>
      <c r="AX149" s="10" t="s">
        <v>85</v>
      </c>
      <c r="AY149" s="176" t="s">
        <v>148</v>
      </c>
    </row>
    <row r="150" spans="2:65" s="10" customFormat="1" ht="22.5" customHeight="1" x14ac:dyDescent="0.3">
      <c r="B150" s="169"/>
      <c r="C150" s="170"/>
      <c r="D150" s="170"/>
      <c r="E150" s="171" t="s">
        <v>34</v>
      </c>
      <c r="F150" s="271" t="s">
        <v>206</v>
      </c>
      <c r="G150" s="270"/>
      <c r="H150" s="270"/>
      <c r="I150" s="270"/>
      <c r="J150" s="170"/>
      <c r="K150" s="172">
        <v>8.2810000000000006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159</v>
      </c>
      <c r="AU150" s="176" t="s">
        <v>127</v>
      </c>
      <c r="AV150" s="10" t="s">
        <v>127</v>
      </c>
      <c r="AW150" s="10" t="s">
        <v>41</v>
      </c>
      <c r="AX150" s="10" t="s">
        <v>85</v>
      </c>
      <c r="AY150" s="176" t="s">
        <v>148</v>
      </c>
    </row>
    <row r="151" spans="2:65" s="10" customFormat="1" ht="22.5" customHeight="1" x14ac:dyDescent="0.3">
      <c r="B151" s="169"/>
      <c r="C151" s="170"/>
      <c r="D151" s="170"/>
      <c r="E151" s="171" t="s">
        <v>34</v>
      </c>
      <c r="F151" s="271" t="s">
        <v>207</v>
      </c>
      <c r="G151" s="270"/>
      <c r="H151" s="270"/>
      <c r="I151" s="270"/>
      <c r="J151" s="170"/>
      <c r="K151" s="172">
        <v>45.631999999999998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159</v>
      </c>
      <c r="AU151" s="176" t="s">
        <v>127</v>
      </c>
      <c r="AV151" s="10" t="s">
        <v>127</v>
      </c>
      <c r="AW151" s="10" t="s">
        <v>41</v>
      </c>
      <c r="AX151" s="10" t="s">
        <v>85</v>
      </c>
      <c r="AY151" s="176" t="s">
        <v>148</v>
      </c>
    </row>
    <row r="152" spans="2:65" s="11" customFormat="1" ht="22.5" customHeight="1" x14ac:dyDescent="0.3">
      <c r="B152" s="177"/>
      <c r="C152" s="178"/>
      <c r="D152" s="178"/>
      <c r="E152" s="179" t="s">
        <v>34</v>
      </c>
      <c r="F152" s="272" t="s">
        <v>208</v>
      </c>
      <c r="G152" s="273"/>
      <c r="H152" s="273"/>
      <c r="I152" s="273"/>
      <c r="J152" s="178"/>
      <c r="K152" s="180">
        <v>69.590999999999994</v>
      </c>
      <c r="L152" s="178"/>
      <c r="M152" s="178"/>
      <c r="N152" s="178"/>
      <c r="O152" s="178"/>
      <c r="P152" s="178"/>
      <c r="Q152" s="178"/>
      <c r="R152" s="181"/>
      <c r="T152" s="182"/>
      <c r="U152" s="178"/>
      <c r="V152" s="178"/>
      <c r="W152" s="178"/>
      <c r="X152" s="178"/>
      <c r="Y152" s="178"/>
      <c r="Z152" s="178"/>
      <c r="AA152" s="183"/>
      <c r="AT152" s="184" t="s">
        <v>159</v>
      </c>
      <c r="AU152" s="184" t="s">
        <v>127</v>
      </c>
      <c r="AV152" s="11" t="s">
        <v>153</v>
      </c>
      <c r="AW152" s="11" t="s">
        <v>41</v>
      </c>
      <c r="AX152" s="11" t="s">
        <v>89</v>
      </c>
      <c r="AY152" s="184" t="s">
        <v>148</v>
      </c>
    </row>
    <row r="153" spans="2:65" s="1" customFormat="1" ht="44.25" customHeight="1" x14ac:dyDescent="0.3">
      <c r="B153" s="35"/>
      <c r="C153" s="161" t="s">
        <v>209</v>
      </c>
      <c r="D153" s="161" t="s">
        <v>149</v>
      </c>
      <c r="E153" s="162" t="s">
        <v>210</v>
      </c>
      <c r="F153" s="265" t="s">
        <v>211</v>
      </c>
      <c r="G153" s="266"/>
      <c r="H153" s="266"/>
      <c r="I153" s="266"/>
      <c r="J153" s="163" t="s">
        <v>212</v>
      </c>
      <c r="K153" s="164">
        <v>2464</v>
      </c>
      <c r="L153" s="267">
        <v>0</v>
      </c>
      <c r="M153" s="266"/>
      <c r="N153" s="268">
        <f>ROUND(L153*K153,3)</f>
        <v>0</v>
      </c>
      <c r="O153" s="266"/>
      <c r="P153" s="266"/>
      <c r="Q153" s="266"/>
      <c r="R153" s="37"/>
      <c r="T153" s="165" t="s">
        <v>34</v>
      </c>
      <c r="U153" s="44" t="s">
        <v>52</v>
      </c>
      <c r="V153" s="36"/>
      <c r="W153" s="166">
        <f>V153*K153</f>
        <v>0</v>
      </c>
      <c r="X153" s="166">
        <v>2.0000000000000002E-5</v>
      </c>
      <c r="Y153" s="166">
        <f>X153*K153</f>
        <v>4.9280000000000004E-2</v>
      </c>
      <c r="Z153" s="166">
        <v>0</v>
      </c>
      <c r="AA153" s="167">
        <f>Z153*K153</f>
        <v>0</v>
      </c>
      <c r="AR153" s="17" t="s">
        <v>153</v>
      </c>
      <c r="AT153" s="17" t="s">
        <v>149</v>
      </c>
      <c r="AU153" s="17" t="s">
        <v>127</v>
      </c>
      <c r="AY153" s="17" t="s">
        <v>148</v>
      </c>
      <c r="BE153" s="105">
        <f>IF(U153="základná",N153,0)</f>
        <v>0</v>
      </c>
      <c r="BF153" s="105">
        <f>IF(U153="znížená",N153,0)</f>
        <v>0</v>
      </c>
      <c r="BG153" s="105">
        <f>IF(U153="zákl. prenesená",N153,0)</f>
        <v>0</v>
      </c>
      <c r="BH153" s="105">
        <f>IF(U153="zníž. prenesená",N153,0)</f>
        <v>0</v>
      </c>
      <c r="BI153" s="105">
        <f>IF(U153="nulová",N153,0)</f>
        <v>0</v>
      </c>
      <c r="BJ153" s="17" t="s">
        <v>127</v>
      </c>
      <c r="BK153" s="168">
        <f>ROUND(L153*K153,3)</f>
        <v>0</v>
      </c>
      <c r="BL153" s="17" t="s">
        <v>153</v>
      </c>
      <c r="BM153" s="17" t="s">
        <v>213</v>
      </c>
    </row>
    <row r="154" spans="2:65" s="10" customFormat="1" ht="22.5" customHeight="1" x14ac:dyDescent="0.3">
      <c r="B154" s="169"/>
      <c r="C154" s="170"/>
      <c r="D154" s="170"/>
      <c r="E154" s="171" t="s">
        <v>34</v>
      </c>
      <c r="F154" s="269" t="s">
        <v>214</v>
      </c>
      <c r="G154" s="270"/>
      <c r="H154" s="270"/>
      <c r="I154" s="270"/>
      <c r="J154" s="170"/>
      <c r="K154" s="172">
        <v>1632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159</v>
      </c>
      <c r="AU154" s="176" t="s">
        <v>127</v>
      </c>
      <c r="AV154" s="10" t="s">
        <v>127</v>
      </c>
      <c r="AW154" s="10" t="s">
        <v>41</v>
      </c>
      <c r="AX154" s="10" t="s">
        <v>85</v>
      </c>
      <c r="AY154" s="176" t="s">
        <v>148</v>
      </c>
    </row>
    <row r="155" spans="2:65" s="10" customFormat="1" ht="22.5" customHeight="1" x14ac:dyDescent="0.3">
      <c r="B155" s="169"/>
      <c r="C155" s="170"/>
      <c r="D155" s="170"/>
      <c r="E155" s="171" t="s">
        <v>34</v>
      </c>
      <c r="F155" s="271" t="s">
        <v>215</v>
      </c>
      <c r="G155" s="270"/>
      <c r="H155" s="270"/>
      <c r="I155" s="270"/>
      <c r="J155" s="170"/>
      <c r="K155" s="172">
        <v>832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159</v>
      </c>
      <c r="AU155" s="176" t="s">
        <v>127</v>
      </c>
      <c r="AV155" s="10" t="s">
        <v>127</v>
      </c>
      <c r="AW155" s="10" t="s">
        <v>41</v>
      </c>
      <c r="AX155" s="10" t="s">
        <v>85</v>
      </c>
      <c r="AY155" s="176" t="s">
        <v>148</v>
      </c>
    </row>
    <row r="156" spans="2:65" s="11" customFormat="1" ht="22.5" customHeight="1" x14ac:dyDescent="0.3">
      <c r="B156" s="177"/>
      <c r="C156" s="178"/>
      <c r="D156" s="178"/>
      <c r="E156" s="179" t="s">
        <v>34</v>
      </c>
      <c r="F156" s="272" t="s">
        <v>208</v>
      </c>
      <c r="G156" s="273"/>
      <c r="H156" s="273"/>
      <c r="I156" s="273"/>
      <c r="J156" s="178"/>
      <c r="K156" s="180">
        <v>2464</v>
      </c>
      <c r="L156" s="178"/>
      <c r="M156" s="178"/>
      <c r="N156" s="178"/>
      <c r="O156" s="178"/>
      <c r="P156" s="178"/>
      <c r="Q156" s="178"/>
      <c r="R156" s="181"/>
      <c r="T156" s="182"/>
      <c r="U156" s="178"/>
      <c r="V156" s="178"/>
      <c r="W156" s="178"/>
      <c r="X156" s="178"/>
      <c r="Y156" s="178"/>
      <c r="Z156" s="178"/>
      <c r="AA156" s="183"/>
      <c r="AT156" s="184" t="s">
        <v>159</v>
      </c>
      <c r="AU156" s="184" t="s">
        <v>127</v>
      </c>
      <c r="AV156" s="11" t="s">
        <v>153</v>
      </c>
      <c r="AW156" s="11" t="s">
        <v>41</v>
      </c>
      <c r="AX156" s="11" t="s">
        <v>89</v>
      </c>
      <c r="AY156" s="184" t="s">
        <v>148</v>
      </c>
    </row>
    <row r="157" spans="2:65" s="1" customFormat="1" ht="31.5" customHeight="1" x14ac:dyDescent="0.3">
      <c r="B157" s="35"/>
      <c r="C157" s="161" t="s">
        <v>216</v>
      </c>
      <c r="D157" s="161" t="s">
        <v>149</v>
      </c>
      <c r="E157" s="162" t="s">
        <v>217</v>
      </c>
      <c r="F157" s="265" t="s">
        <v>218</v>
      </c>
      <c r="G157" s="266"/>
      <c r="H157" s="266"/>
      <c r="I157" s="266"/>
      <c r="J157" s="163" t="s">
        <v>163</v>
      </c>
      <c r="K157" s="164">
        <v>2.3420000000000001</v>
      </c>
      <c r="L157" s="267">
        <v>0</v>
      </c>
      <c r="M157" s="266"/>
      <c r="N157" s="268">
        <f>ROUND(L157*K157,3)</f>
        <v>0</v>
      </c>
      <c r="O157" s="266"/>
      <c r="P157" s="266"/>
      <c r="Q157" s="266"/>
      <c r="R157" s="37"/>
      <c r="T157" s="165" t="s">
        <v>34</v>
      </c>
      <c r="U157" s="44" t="s">
        <v>52</v>
      </c>
      <c r="V157" s="36"/>
      <c r="W157" s="166">
        <f>V157*K157</f>
        <v>0</v>
      </c>
      <c r="X157" s="166">
        <v>2.3963299999999998</v>
      </c>
      <c r="Y157" s="166">
        <f>X157*K157</f>
        <v>5.6122048599999994</v>
      </c>
      <c r="Z157" s="166">
        <v>0</v>
      </c>
      <c r="AA157" s="167">
        <f>Z157*K157</f>
        <v>0</v>
      </c>
      <c r="AR157" s="17" t="s">
        <v>153</v>
      </c>
      <c r="AT157" s="17" t="s">
        <v>149</v>
      </c>
      <c r="AU157" s="17" t="s">
        <v>127</v>
      </c>
      <c r="AY157" s="17" t="s">
        <v>148</v>
      </c>
      <c r="BE157" s="105">
        <f>IF(U157="základná",N157,0)</f>
        <v>0</v>
      </c>
      <c r="BF157" s="105">
        <f>IF(U157="znížená",N157,0)</f>
        <v>0</v>
      </c>
      <c r="BG157" s="105">
        <f>IF(U157="zákl. prenesená",N157,0)</f>
        <v>0</v>
      </c>
      <c r="BH157" s="105">
        <f>IF(U157="zníž. prenesená",N157,0)</f>
        <v>0</v>
      </c>
      <c r="BI157" s="105">
        <f>IF(U157="nulová",N157,0)</f>
        <v>0</v>
      </c>
      <c r="BJ157" s="17" t="s">
        <v>127</v>
      </c>
      <c r="BK157" s="168">
        <f>ROUND(L157*K157,3)</f>
        <v>0</v>
      </c>
      <c r="BL157" s="17" t="s">
        <v>153</v>
      </c>
      <c r="BM157" s="17" t="s">
        <v>219</v>
      </c>
    </row>
    <row r="158" spans="2:65" s="10" customFormat="1" ht="31.5" customHeight="1" x14ac:dyDescent="0.3">
      <c r="B158" s="169"/>
      <c r="C158" s="170"/>
      <c r="D158" s="170"/>
      <c r="E158" s="171" t="s">
        <v>34</v>
      </c>
      <c r="F158" s="269" t="s">
        <v>220</v>
      </c>
      <c r="G158" s="270"/>
      <c r="H158" s="270"/>
      <c r="I158" s="270"/>
      <c r="J158" s="170"/>
      <c r="K158" s="172">
        <v>1.673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159</v>
      </c>
      <c r="AU158" s="176" t="s">
        <v>127</v>
      </c>
      <c r="AV158" s="10" t="s">
        <v>127</v>
      </c>
      <c r="AW158" s="10" t="s">
        <v>41</v>
      </c>
      <c r="AX158" s="10" t="s">
        <v>89</v>
      </c>
      <c r="AY158" s="176" t="s">
        <v>148</v>
      </c>
    </row>
    <row r="159" spans="2:65" s="1" customFormat="1" ht="31.5" customHeight="1" x14ac:dyDescent="0.3">
      <c r="B159" s="35"/>
      <c r="C159" s="161" t="s">
        <v>221</v>
      </c>
      <c r="D159" s="161" t="s">
        <v>149</v>
      </c>
      <c r="E159" s="162" t="s">
        <v>222</v>
      </c>
      <c r="F159" s="265" t="s">
        <v>223</v>
      </c>
      <c r="G159" s="266"/>
      <c r="H159" s="266"/>
      <c r="I159" s="266"/>
      <c r="J159" s="163" t="s">
        <v>152</v>
      </c>
      <c r="K159" s="164">
        <v>6.57</v>
      </c>
      <c r="L159" s="267">
        <v>0</v>
      </c>
      <c r="M159" s="266"/>
      <c r="N159" s="268">
        <f>ROUND(L159*K159,3)</f>
        <v>0</v>
      </c>
      <c r="O159" s="266"/>
      <c r="P159" s="266"/>
      <c r="Q159" s="266"/>
      <c r="R159" s="37"/>
      <c r="T159" s="165" t="s">
        <v>34</v>
      </c>
      <c r="U159" s="44" t="s">
        <v>52</v>
      </c>
      <c r="V159" s="36"/>
      <c r="W159" s="166">
        <f>V159*K159</f>
        <v>0</v>
      </c>
      <c r="X159" s="166">
        <v>7.2899999999999996E-3</v>
      </c>
      <c r="Y159" s="166">
        <f>X159*K159</f>
        <v>4.7895300000000002E-2</v>
      </c>
      <c r="Z159" s="166">
        <v>0</v>
      </c>
      <c r="AA159" s="167">
        <f>Z159*K159</f>
        <v>0</v>
      </c>
      <c r="AR159" s="17" t="s">
        <v>153</v>
      </c>
      <c r="AT159" s="17" t="s">
        <v>149</v>
      </c>
      <c r="AU159" s="17" t="s">
        <v>127</v>
      </c>
      <c r="AY159" s="17" t="s">
        <v>148</v>
      </c>
      <c r="BE159" s="105">
        <f>IF(U159="základná",N159,0)</f>
        <v>0</v>
      </c>
      <c r="BF159" s="105">
        <f>IF(U159="znížená",N159,0)</f>
        <v>0</v>
      </c>
      <c r="BG159" s="105">
        <f>IF(U159="zákl. prenesená",N159,0)</f>
        <v>0</v>
      </c>
      <c r="BH159" s="105">
        <f>IF(U159="zníž. prenesená",N159,0)</f>
        <v>0</v>
      </c>
      <c r="BI159" s="105">
        <f>IF(U159="nulová",N159,0)</f>
        <v>0</v>
      </c>
      <c r="BJ159" s="17" t="s">
        <v>127</v>
      </c>
      <c r="BK159" s="168">
        <f>ROUND(L159*K159,3)</f>
        <v>0</v>
      </c>
      <c r="BL159" s="17" t="s">
        <v>153</v>
      </c>
      <c r="BM159" s="17" t="s">
        <v>224</v>
      </c>
    </row>
    <row r="160" spans="2:65" s="10" customFormat="1" ht="22.5" customHeight="1" x14ac:dyDescent="0.3">
      <c r="B160" s="169"/>
      <c r="C160" s="170"/>
      <c r="D160" s="170"/>
      <c r="E160" s="171" t="s">
        <v>34</v>
      </c>
      <c r="F160" s="269" t="s">
        <v>225</v>
      </c>
      <c r="G160" s="270"/>
      <c r="H160" s="270"/>
      <c r="I160" s="270"/>
      <c r="J160" s="170"/>
      <c r="K160" s="172">
        <v>6.57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159</v>
      </c>
      <c r="AU160" s="176" t="s">
        <v>127</v>
      </c>
      <c r="AV160" s="10" t="s">
        <v>127</v>
      </c>
      <c r="AW160" s="10" t="s">
        <v>41</v>
      </c>
      <c r="AX160" s="10" t="s">
        <v>89</v>
      </c>
      <c r="AY160" s="176" t="s">
        <v>148</v>
      </c>
    </row>
    <row r="161" spans="2:65" s="1" customFormat="1" ht="31.5" customHeight="1" x14ac:dyDescent="0.3">
      <c r="B161" s="35"/>
      <c r="C161" s="161" t="s">
        <v>226</v>
      </c>
      <c r="D161" s="161" t="s">
        <v>149</v>
      </c>
      <c r="E161" s="162" t="s">
        <v>227</v>
      </c>
      <c r="F161" s="265" t="s">
        <v>228</v>
      </c>
      <c r="G161" s="266"/>
      <c r="H161" s="266"/>
      <c r="I161" s="266"/>
      <c r="J161" s="163" t="s">
        <v>152</v>
      </c>
      <c r="K161" s="164">
        <v>6.57</v>
      </c>
      <c r="L161" s="267">
        <v>0</v>
      </c>
      <c r="M161" s="266"/>
      <c r="N161" s="268">
        <f>ROUND(L161*K161,3)</f>
        <v>0</v>
      </c>
      <c r="O161" s="266"/>
      <c r="P161" s="266"/>
      <c r="Q161" s="266"/>
      <c r="R161" s="37"/>
      <c r="T161" s="165" t="s">
        <v>34</v>
      </c>
      <c r="U161" s="44" t="s">
        <v>52</v>
      </c>
      <c r="V161" s="36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7" t="s">
        <v>153</v>
      </c>
      <c r="AT161" s="17" t="s">
        <v>149</v>
      </c>
      <c r="AU161" s="17" t="s">
        <v>127</v>
      </c>
      <c r="AY161" s="17" t="s">
        <v>148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7" t="s">
        <v>127</v>
      </c>
      <c r="BK161" s="168">
        <f>ROUND(L161*K161,3)</f>
        <v>0</v>
      </c>
      <c r="BL161" s="17" t="s">
        <v>153</v>
      </c>
      <c r="BM161" s="17" t="s">
        <v>229</v>
      </c>
    </row>
    <row r="162" spans="2:65" s="1" customFormat="1" ht="22.5" customHeight="1" x14ac:dyDescent="0.3">
      <c r="B162" s="35"/>
      <c r="C162" s="161" t="s">
        <v>230</v>
      </c>
      <c r="D162" s="161" t="s">
        <v>149</v>
      </c>
      <c r="E162" s="162" t="s">
        <v>231</v>
      </c>
      <c r="F162" s="265" t="s">
        <v>232</v>
      </c>
      <c r="G162" s="266"/>
      <c r="H162" s="266"/>
      <c r="I162" s="266"/>
      <c r="J162" s="163" t="s">
        <v>163</v>
      </c>
      <c r="K162" s="164">
        <v>1</v>
      </c>
      <c r="L162" s="267">
        <v>0</v>
      </c>
      <c r="M162" s="266"/>
      <c r="N162" s="268">
        <f>ROUND(L162*K162,3)</f>
        <v>0</v>
      </c>
      <c r="O162" s="266"/>
      <c r="P162" s="266"/>
      <c r="Q162" s="266"/>
      <c r="R162" s="37"/>
      <c r="T162" s="165" t="s">
        <v>34</v>
      </c>
      <c r="U162" s="44" t="s">
        <v>52</v>
      </c>
      <c r="V162" s="36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7" t="s">
        <v>153</v>
      </c>
      <c r="AT162" s="17" t="s">
        <v>149</v>
      </c>
      <c r="AU162" s="17" t="s">
        <v>127</v>
      </c>
      <c r="AY162" s="17" t="s">
        <v>148</v>
      </c>
      <c r="BE162" s="105">
        <f>IF(U162="základná",N162,0)</f>
        <v>0</v>
      </c>
      <c r="BF162" s="105">
        <f>IF(U162="znížená",N162,0)</f>
        <v>0</v>
      </c>
      <c r="BG162" s="105">
        <f>IF(U162="zákl. prenesená",N162,0)</f>
        <v>0</v>
      </c>
      <c r="BH162" s="105">
        <f>IF(U162="zníž. prenesená",N162,0)</f>
        <v>0</v>
      </c>
      <c r="BI162" s="105">
        <f>IF(U162="nulová",N162,0)</f>
        <v>0</v>
      </c>
      <c r="BJ162" s="17" t="s">
        <v>127</v>
      </c>
      <c r="BK162" s="168">
        <f>ROUND(L162*K162,3)</f>
        <v>0</v>
      </c>
      <c r="BL162" s="17" t="s">
        <v>153</v>
      </c>
      <c r="BM162" s="17" t="s">
        <v>233</v>
      </c>
    </row>
    <row r="163" spans="2:65" s="10" customFormat="1" ht="22.5" customHeight="1" x14ac:dyDescent="0.3">
      <c r="B163" s="169"/>
      <c r="C163" s="170"/>
      <c r="D163" s="170"/>
      <c r="E163" s="171" t="s">
        <v>34</v>
      </c>
      <c r="F163" s="269" t="s">
        <v>234</v>
      </c>
      <c r="G163" s="270"/>
      <c r="H163" s="270"/>
      <c r="I163" s="270"/>
      <c r="J163" s="170"/>
      <c r="K163" s="172">
        <v>1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159</v>
      </c>
      <c r="AU163" s="176" t="s">
        <v>127</v>
      </c>
      <c r="AV163" s="10" t="s">
        <v>127</v>
      </c>
      <c r="AW163" s="10" t="s">
        <v>41</v>
      </c>
      <c r="AX163" s="10" t="s">
        <v>89</v>
      </c>
      <c r="AY163" s="176" t="s">
        <v>148</v>
      </c>
    </row>
    <row r="164" spans="2:65" s="9" customFormat="1" ht="29.85" customHeight="1" x14ac:dyDescent="0.3">
      <c r="B164" s="150"/>
      <c r="C164" s="151"/>
      <c r="D164" s="160" t="s">
        <v>111</v>
      </c>
      <c r="E164" s="160"/>
      <c r="F164" s="160"/>
      <c r="G164" s="160"/>
      <c r="H164" s="160"/>
      <c r="I164" s="160"/>
      <c r="J164" s="160"/>
      <c r="K164" s="160"/>
      <c r="L164" s="160"/>
      <c r="M164" s="160"/>
      <c r="N164" s="287">
        <f>BK164</f>
        <v>0</v>
      </c>
      <c r="O164" s="288"/>
      <c r="P164" s="288"/>
      <c r="Q164" s="288"/>
      <c r="R164" s="153"/>
      <c r="T164" s="154"/>
      <c r="U164" s="151"/>
      <c r="V164" s="151"/>
      <c r="W164" s="155">
        <f>SUM(W165:W171)</f>
        <v>0</v>
      </c>
      <c r="X164" s="151"/>
      <c r="Y164" s="155">
        <f>SUM(Y165:Y171)</f>
        <v>10.863216449999999</v>
      </c>
      <c r="Z164" s="151"/>
      <c r="AA164" s="156">
        <f>SUM(AA165:AA171)</f>
        <v>0</v>
      </c>
      <c r="AR164" s="157" t="s">
        <v>89</v>
      </c>
      <c r="AT164" s="158" t="s">
        <v>84</v>
      </c>
      <c r="AU164" s="158" t="s">
        <v>89</v>
      </c>
      <c r="AY164" s="157" t="s">
        <v>148</v>
      </c>
      <c r="BK164" s="159">
        <f>SUM(BK165:BK171)</f>
        <v>0</v>
      </c>
    </row>
    <row r="165" spans="2:65" s="1" customFormat="1" ht="31.5" customHeight="1" x14ac:dyDescent="0.3">
      <c r="B165" s="35"/>
      <c r="C165" s="161" t="s">
        <v>235</v>
      </c>
      <c r="D165" s="161" t="s">
        <v>149</v>
      </c>
      <c r="E165" s="162" t="s">
        <v>236</v>
      </c>
      <c r="F165" s="265" t="s">
        <v>237</v>
      </c>
      <c r="G165" s="266"/>
      <c r="H165" s="266"/>
      <c r="I165" s="266"/>
      <c r="J165" s="163" t="s">
        <v>163</v>
      </c>
      <c r="K165" s="164">
        <v>4.29</v>
      </c>
      <c r="L165" s="267">
        <v>0</v>
      </c>
      <c r="M165" s="266"/>
      <c r="N165" s="268">
        <f>ROUND(L165*K165,3)</f>
        <v>0</v>
      </c>
      <c r="O165" s="266"/>
      <c r="P165" s="266"/>
      <c r="Q165" s="266"/>
      <c r="R165" s="37"/>
      <c r="T165" s="165" t="s">
        <v>34</v>
      </c>
      <c r="U165" s="44" t="s">
        <v>52</v>
      </c>
      <c r="V165" s="36"/>
      <c r="W165" s="166">
        <f>V165*K165</f>
        <v>0</v>
      </c>
      <c r="X165" s="166">
        <v>2.3387199999999999</v>
      </c>
      <c r="Y165" s="166">
        <f>X165*K165</f>
        <v>10.033108799999999</v>
      </c>
      <c r="Z165" s="166">
        <v>0</v>
      </c>
      <c r="AA165" s="167">
        <f>Z165*K165</f>
        <v>0</v>
      </c>
      <c r="AR165" s="17" t="s">
        <v>153</v>
      </c>
      <c r="AT165" s="17" t="s">
        <v>149</v>
      </c>
      <c r="AU165" s="17" t="s">
        <v>127</v>
      </c>
      <c r="AY165" s="17" t="s">
        <v>148</v>
      </c>
      <c r="BE165" s="105">
        <f>IF(U165="základná",N165,0)</f>
        <v>0</v>
      </c>
      <c r="BF165" s="105">
        <f>IF(U165="znížená",N165,0)</f>
        <v>0</v>
      </c>
      <c r="BG165" s="105">
        <f>IF(U165="zákl. prenesená",N165,0)</f>
        <v>0</v>
      </c>
      <c r="BH165" s="105">
        <f>IF(U165="zníž. prenesená",N165,0)</f>
        <v>0</v>
      </c>
      <c r="BI165" s="105">
        <f>IF(U165="nulová",N165,0)</f>
        <v>0</v>
      </c>
      <c r="BJ165" s="17" t="s">
        <v>127</v>
      </c>
      <c r="BK165" s="168">
        <f>ROUND(L165*K165,3)</f>
        <v>0</v>
      </c>
      <c r="BL165" s="17" t="s">
        <v>153</v>
      </c>
      <c r="BM165" s="17" t="s">
        <v>238</v>
      </c>
    </row>
    <row r="166" spans="2:65" s="10" customFormat="1" ht="31.5" customHeight="1" x14ac:dyDescent="0.3">
      <c r="B166" s="169"/>
      <c r="C166" s="170"/>
      <c r="D166" s="170"/>
      <c r="E166" s="171" t="s">
        <v>34</v>
      </c>
      <c r="F166" s="269" t="s">
        <v>239</v>
      </c>
      <c r="G166" s="270"/>
      <c r="H166" s="270"/>
      <c r="I166" s="270"/>
      <c r="J166" s="170"/>
      <c r="K166" s="172">
        <v>3.0640000000000001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159</v>
      </c>
      <c r="AU166" s="176" t="s">
        <v>127</v>
      </c>
      <c r="AV166" s="10" t="s">
        <v>127</v>
      </c>
      <c r="AW166" s="10" t="s">
        <v>41</v>
      </c>
      <c r="AX166" s="10" t="s">
        <v>89</v>
      </c>
      <c r="AY166" s="176" t="s">
        <v>148</v>
      </c>
    </row>
    <row r="167" spans="2:65" s="1" customFormat="1" ht="44.25" customHeight="1" x14ac:dyDescent="0.3">
      <c r="B167" s="35"/>
      <c r="C167" s="161" t="s">
        <v>240</v>
      </c>
      <c r="D167" s="161" t="s">
        <v>149</v>
      </c>
      <c r="E167" s="162" t="s">
        <v>241</v>
      </c>
      <c r="F167" s="265" t="s">
        <v>242</v>
      </c>
      <c r="G167" s="266"/>
      <c r="H167" s="266"/>
      <c r="I167" s="266"/>
      <c r="J167" s="163" t="s">
        <v>152</v>
      </c>
      <c r="K167" s="164">
        <v>21.5</v>
      </c>
      <c r="L167" s="267">
        <v>0</v>
      </c>
      <c r="M167" s="266"/>
      <c r="N167" s="268">
        <f>ROUND(L167*K167,3)</f>
        <v>0</v>
      </c>
      <c r="O167" s="266"/>
      <c r="P167" s="266"/>
      <c r="Q167" s="266"/>
      <c r="R167" s="37"/>
      <c r="T167" s="165" t="s">
        <v>34</v>
      </c>
      <c r="U167" s="44" t="s">
        <v>52</v>
      </c>
      <c r="V167" s="36"/>
      <c r="W167" s="166">
        <f>V167*K167</f>
        <v>0</v>
      </c>
      <c r="X167" s="166">
        <v>1.593E-2</v>
      </c>
      <c r="Y167" s="166">
        <f>X167*K167</f>
        <v>0.34249499999999999</v>
      </c>
      <c r="Z167" s="166">
        <v>0</v>
      </c>
      <c r="AA167" s="167">
        <f>Z167*K167</f>
        <v>0</v>
      </c>
      <c r="AR167" s="17" t="s">
        <v>153</v>
      </c>
      <c r="AT167" s="17" t="s">
        <v>149</v>
      </c>
      <c r="AU167" s="17" t="s">
        <v>127</v>
      </c>
      <c r="AY167" s="17" t="s">
        <v>148</v>
      </c>
      <c r="BE167" s="105">
        <f>IF(U167="základná",N167,0)</f>
        <v>0</v>
      </c>
      <c r="BF167" s="105">
        <f>IF(U167="znížená",N167,0)</f>
        <v>0</v>
      </c>
      <c r="BG167" s="105">
        <f>IF(U167="zákl. prenesená",N167,0)</f>
        <v>0</v>
      </c>
      <c r="BH167" s="105">
        <f>IF(U167="zníž. prenesená",N167,0)</f>
        <v>0</v>
      </c>
      <c r="BI167" s="105">
        <f>IF(U167="nulová",N167,0)</f>
        <v>0</v>
      </c>
      <c r="BJ167" s="17" t="s">
        <v>127</v>
      </c>
      <c r="BK167" s="168">
        <f>ROUND(L167*K167,3)</f>
        <v>0</v>
      </c>
      <c r="BL167" s="17" t="s">
        <v>153</v>
      </c>
      <c r="BM167" s="17" t="s">
        <v>243</v>
      </c>
    </row>
    <row r="168" spans="2:65" s="10" customFormat="1" ht="22.5" customHeight="1" x14ac:dyDescent="0.3">
      <c r="B168" s="169"/>
      <c r="C168" s="170"/>
      <c r="D168" s="170"/>
      <c r="E168" s="171" t="s">
        <v>34</v>
      </c>
      <c r="F168" s="269" t="s">
        <v>244</v>
      </c>
      <c r="G168" s="270"/>
      <c r="H168" s="270"/>
      <c r="I168" s="270"/>
      <c r="J168" s="170"/>
      <c r="K168" s="172">
        <v>21.5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159</v>
      </c>
      <c r="AU168" s="176" t="s">
        <v>127</v>
      </c>
      <c r="AV168" s="10" t="s">
        <v>127</v>
      </c>
      <c r="AW168" s="10" t="s">
        <v>41</v>
      </c>
      <c r="AX168" s="10" t="s">
        <v>89</v>
      </c>
      <c r="AY168" s="176" t="s">
        <v>148</v>
      </c>
    </row>
    <row r="169" spans="2:65" s="1" customFormat="1" ht="44.25" customHeight="1" x14ac:dyDescent="0.3">
      <c r="B169" s="35"/>
      <c r="C169" s="161" t="s">
        <v>8</v>
      </c>
      <c r="D169" s="161" t="s">
        <v>149</v>
      </c>
      <c r="E169" s="162" t="s">
        <v>245</v>
      </c>
      <c r="F169" s="265" t="s">
        <v>246</v>
      </c>
      <c r="G169" s="266"/>
      <c r="H169" s="266"/>
      <c r="I169" s="266"/>
      <c r="J169" s="163" t="s">
        <v>152</v>
      </c>
      <c r="K169" s="164">
        <v>21.5</v>
      </c>
      <c r="L169" s="267">
        <v>0</v>
      </c>
      <c r="M169" s="266"/>
      <c r="N169" s="268">
        <f>ROUND(L169*K169,3)</f>
        <v>0</v>
      </c>
      <c r="O169" s="266"/>
      <c r="P169" s="266"/>
      <c r="Q169" s="266"/>
      <c r="R169" s="37"/>
      <c r="T169" s="165" t="s">
        <v>34</v>
      </c>
      <c r="U169" s="44" t="s">
        <v>52</v>
      </c>
      <c r="V169" s="36"/>
      <c r="W169" s="166">
        <f>V169*K169</f>
        <v>0</v>
      </c>
      <c r="X169" s="166">
        <v>0</v>
      </c>
      <c r="Y169" s="166">
        <f>X169*K169</f>
        <v>0</v>
      </c>
      <c r="Z169" s="166">
        <v>0</v>
      </c>
      <c r="AA169" s="167">
        <f>Z169*K169</f>
        <v>0</v>
      </c>
      <c r="AR169" s="17" t="s">
        <v>153</v>
      </c>
      <c r="AT169" s="17" t="s">
        <v>149</v>
      </c>
      <c r="AU169" s="17" t="s">
        <v>127</v>
      </c>
      <c r="AY169" s="17" t="s">
        <v>148</v>
      </c>
      <c r="BE169" s="105">
        <f>IF(U169="základná",N169,0)</f>
        <v>0</v>
      </c>
      <c r="BF169" s="105">
        <f>IF(U169="znížená",N169,0)</f>
        <v>0</v>
      </c>
      <c r="BG169" s="105">
        <f>IF(U169="zákl. prenesená",N169,0)</f>
        <v>0</v>
      </c>
      <c r="BH169" s="105">
        <f>IF(U169="zníž. prenesená",N169,0)</f>
        <v>0</v>
      </c>
      <c r="BI169" s="105">
        <f>IF(U169="nulová",N169,0)</f>
        <v>0</v>
      </c>
      <c r="BJ169" s="17" t="s">
        <v>127</v>
      </c>
      <c r="BK169" s="168">
        <f>ROUND(L169*K169,3)</f>
        <v>0</v>
      </c>
      <c r="BL169" s="17" t="s">
        <v>153</v>
      </c>
      <c r="BM169" s="17" t="s">
        <v>247</v>
      </c>
    </row>
    <row r="170" spans="2:65" s="1" customFormat="1" ht="22.5" customHeight="1" x14ac:dyDescent="0.3">
      <c r="B170" s="35"/>
      <c r="C170" s="161" t="s">
        <v>248</v>
      </c>
      <c r="D170" s="161" t="s">
        <v>149</v>
      </c>
      <c r="E170" s="162" t="s">
        <v>249</v>
      </c>
      <c r="F170" s="265" t="s">
        <v>250</v>
      </c>
      <c r="G170" s="266"/>
      <c r="H170" s="266"/>
      <c r="I170" s="266"/>
      <c r="J170" s="163" t="s">
        <v>189</v>
      </c>
      <c r="K170" s="164">
        <v>0.48299999999999998</v>
      </c>
      <c r="L170" s="267">
        <v>0</v>
      </c>
      <c r="M170" s="266"/>
      <c r="N170" s="268">
        <f>ROUND(L170*K170,3)</f>
        <v>0</v>
      </c>
      <c r="O170" s="266"/>
      <c r="P170" s="266"/>
      <c r="Q170" s="266"/>
      <c r="R170" s="37"/>
      <c r="T170" s="165" t="s">
        <v>34</v>
      </c>
      <c r="U170" s="44" t="s">
        <v>52</v>
      </c>
      <c r="V170" s="36"/>
      <c r="W170" s="166">
        <f>V170*K170</f>
        <v>0</v>
      </c>
      <c r="X170" s="166">
        <v>1.0095499999999999</v>
      </c>
      <c r="Y170" s="166">
        <f>X170*K170</f>
        <v>0.48761264999999998</v>
      </c>
      <c r="Z170" s="166">
        <v>0</v>
      </c>
      <c r="AA170" s="167">
        <f>Z170*K170</f>
        <v>0</v>
      </c>
      <c r="AR170" s="17" t="s">
        <v>153</v>
      </c>
      <c r="AT170" s="17" t="s">
        <v>149</v>
      </c>
      <c r="AU170" s="17" t="s">
        <v>127</v>
      </c>
      <c r="AY170" s="17" t="s">
        <v>148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7" t="s">
        <v>127</v>
      </c>
      <c r="BK170" s="168">
        <f>ROUND(L170*K170,3)</f>
        <v>0</v>
      </c>
      <c r="BL170" s="17" t="s">
        <v>153</v>
      </c>
      <c r="BM170" s="17" t="s">
        <v>251</v>
      </c>
    </row>
    <row r="171" spans="2:65" s="10" customFormat="1" ht="22.5" customHeight="1" x14ac:dyDescent="0.3">
      <c r="B171" s="169"/>
      <c r="C171" s="170"/>
      <c r="D171" s="170"/>
      <c r="E171" s="171" t="s">
        <v>34</v>
      </c>
      <c r="F171" s="269" t="s">
        <v>252</v>
      </c>
      <c r="G171" s="270"/>
      <c r="H171" s="270"/>
      <c r="I171" s="270"/>
      <c r="J171" s="170"/>
      <c r="K171" s="172">
        <v>0.439</v>
      </c>
      <c r="L171" s="170"/>
      <c r="M171" s="170"/>
      <c r="N171" s="170"/>
      <c r="O171" s="170"/>
      <c r="P171" s="170"/>
      <c r="Q171" s="170"/>
      <c r="R171" s="173"/>
      <c r="T171" s="174"/>
      <c r="U171" s="170"/>
      <c r="V171" s="170"/>
      <c r="W171" s="170"/>
      <c r="X171" s="170"/>
      <c r="Y171" s="170"/>
      <c r="Z171" s="170"/>
      <c r="AA171" s="175"/>
      <c r="AT171" s="176" t="s">
        <v>159</v>
      </c>
      <c r="AU171" s="176" t="s">
        <v>127</v>
      </c>
      <c r="AV171" s="10" t="s">
        <v>127</v>
      </c>
      <c r="AW171" s="10" t="s">
        <v>41</v>
      </c>
      <c r="AX171" s="10" t="s">
        <v>89</v>
      </c>
      <c r="AY171" s="176" t="s">
        <v>148</v>
      </c>
    </row>
    <row r="172" spans="2:65" s="9" customFormat="1" ht="29.85" customHeight="1" x14ac:dyDescent="0.3">
      <c r="B172" s="150"/>
      <c r="C172" s="151"/>
      <c r="D172" s="160" t="s">
        <v>112</v>
      </c>
      <c r="E172" s="160"/>
      <c r="F172" s="160"/>
      <c r="G172" s="160"/>
      <c r="H172" s="160"/>
      <c r="I172" s="160"/>
      <c r="J172" s="160"/>
      <c r="K172" s="160"/>
      <c r="L172" s="160"/>
      <c r="M172" s="160"/>
      <c r="N172" s="287">
        <f>BK172</f>
        <v>0</v>
      </c>
      <c r="O172" s="288"/>
      <c r="P172" s="288"/>
      <c r="Q172" s="288"/>
      <c r="R172" s="153"/>
      <c r="T172" s="154"/>
      <c r="U172" s="151"/>
      <c r="V172" s="151"/>
      <c r="W172" s="155">
        <f>SUM(W173:W174)</f>
        <v>0</v>
      </c>
      <c r="X172" s="151"/>
      <c r="Y172" s="155">
        <f>SUM(Y173:Y174)</f>
        <v>1.2135E-2</v>
      </c>
      <c r="Z172" s="151"/>
      <c r="AA172" s="156">
        <f>SUM(AA173:AA174)</f>
        <v>0</v>
      </c>
      <c r="AR172" s="157" t="s">
        <v>89</v>
      </c>
      <c r="AT172" s="158" t="s">
        <v>84</v>
      </c>
      <c r="AU172" s="158" t="s">
        <v>89</v>
      </c>
      <c r="AY172" s="157" t="s">
        <v>148</v>
      </c>
      <c r="BK172" s="159">
        <f>SUM(BK173:BK174)</f>
        <v>0</v>
      </c>
    </row>
    <row r="173" spans="2:65" s="1" customFormat="1" ht="31.5" customHeight="1" x14ac:dyDescent="0.3">
      <c r="B173" s="35"/>
      <c r="C173" s="161" t="s">
        <v>253</v>
      </c>
      <c r="D173" s="161" t="s">
        <v>149</v>
      </c>
      <c r="E173" s="162" t="s">
        <v>254</v>
      </c>
      <c r="F173" s="265" t="s">
        <v>255</v>
      </c>
      <c r="G173" s="266"/>
      <c r="H173" s="266"/>
      <c r="I173" s="266"/>
      <c r="J173" s="163" t="s">
        <v>256</v>
      </c>
      <c r="K173" s="164">
        <v>24.27</v>
      </c>
      <c r="L173" s="267">
        <v>0</v>
      </c>
      <c r="M173" s="266"/>
      <c r="N173" s="268">
        <f>ROUND(L173*K173,3)</f>
        <v>0</v>
      </c>
      <c r="O173" s="266"/>
      <c r="P173" s="266"/>
      <c r="Q173" s="266"/>
      <c r="R173" s="37"/>
      <c r="T173" s="165" t="s">
        <v>34</v>
      </c>
      <c r="U173" s="44" t="s">
        <v>52</v>
      </c>
      <c r="V173" s="36"/>
      <c r="W173" s="166">
        <f>V173*K173</f>
        <v>0</v>
      </c>
      <c r="X173" s="166">
        <v>5.0000000000000001E-4</v>
      </c>
      <c r="Y173" s="166">
        <f>X173*K173</f>
        <v>1.2135E-2</v>
      </c>
      <c r="Z173" s="166">
        <v>0</v>
      </c>
      <c r="AA173" s="167">
        <f>Z173*K173</f>
        <v>0</v>
      </c>
      <c r="AR173" s="17" t="s">
        <v>153</v>
      </c>
      <c r="AT173" s="17" t="s">
        <v>149</v>
      </c>
      <c r="AU173" s="17" t="s">
        <v>127</v>
      </c>
      <c r="AY173" s="17" t="s">
        <v>148</v>
      </c>
      <c r="BE173" s="105">
        <f>IF(U173="základná",N173,0)</f>
        <v>0</v>
      </c>
      <c r="BF173" s="105">
        <f>IF(U173="znížená",N173,0)</f>
        <v>0</v>
      </c>
      <c r="BG173" s="105">
        <f>IF(U173="zákl. prenesená",N173,0)</f>
        <v>0</v>
      </c>
      <c r="BH173" s="105">
        <f>IF(U173="zníž. prenesená",N173,0)</f>
        <v>0</v>
      </c>
      <c r="BI173" s="105">
        <f>IF(U173="nulová",N173,0)</f>
        <v>0</v>
      </c>
      <c r="BJ173" s="17" t="s">
        <v>127</v>
      </c>
      <c r="BK173" s="168">
        <f>ROUND(L173*K173,3)</f>
        <v>0</v>
      </c>
      <c r="BL173" s="17" t="s">
        <v>153</v>
      </c>
      <c r="BM173" s="17" t="s">
        <v>257</v>
      </c>
    </row>
    <row r="174" spans="2:65" s="10" customFormat="1" ht="22.5" customHeight="1" x14ac:dyDescent="0.3">
      <c r="B174" s="169"/>
      <c r="C174" s="170"/>
      <c r="D174" s="170"/>
      <c r="E174" s="171" t="s">
        <v>34</v>
      </c>
      <c r="F174" s="269" t="s">
        <v>258</v>
      </c>
      <c r="G174" s="270"/>
      <c r="H174" s="270"/>
      <c r="I174" s="270"/>
      <c r="J174" s="170"/>
      <c r="K174" s="172">
        <v>24.27</v>
      </c>
      <c r="L174" s="170"/>
      <c r="M174" s="170"/>
      <c r="N174" s="170"/>
      <c r="O174" s="170"/>
      <c r="P174" s="170"/>
      <c r="Q174" s="170"/>
      <c r="R174" s="173"/>
      <c r="T174" s="174"/>
      <c r="U174" s="170"/>
      <c r="V174" s="170"/>
      <c r="W174" s="170"/>
      <c r="X174" s="170"/>
      <c r="Y174" s="170"/>
      <c r="Z174" s="170"/>
      <c r="AA174" s="175"/>
      <c r="AT174" s="176" t="s">
        <v>159</v>
      </c>
      <c r="AU174" s="176" t="s">
        <v>127</v>
      </c>
      <c r="AV174" s="10" t="s">
        <v>127</v>
      </c>
      <c r="AW174" s="10" t="s">
        <v>41</v>
      </c>
      <c r="AX174" s="10" t="s">
        <v>89</v>
      </c>
      <c r="AY174" s="176" t="s">
        <v>148</v>
      </c>
    </row>
    <row r="175" spans="2:65" s="9" customFormat="1" ht="29.85" customHeight="1" x14ac:dyDescent="0.3">
      <c r="B175" s="150"/>
      <c r="C175" s="151"/>
      <c r="D175" s="160" t="s">
        <v>113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287">
        <f>BK175</f>
        <v>0</v>
      </c>
      <c r="O175" s="288"/>
      <c r="P175" s="288"/>
      <c r="Q175" s="288"/>
      <c r="R175" s="153"/>
      <c r="T175" s="154"/>
      <c r="U175" s="151"/>
      <c r="V175" s="151"/>
      <c r="W175" s="155">
        <f>SUM(W176:W182)</f>
        <v>0</v>
      </c>
      <c r="X175" s="151"/>
      <c r="Y175" s="155">
        <f>SUM(Y176:Y182)</f>
        <v>9.1836741599999989</v>
      </c>
      <c r="Z175" s="151"/>
      <c r="AA175" s="156">
        <f>SUM(AA176:AA182)</f>
        <v>0</v>
      </c>
      <c r="AR175" s="157" t="s">
        <v>89</v>
      </c>
      <c r="AT175" s="158" t="s">
        <v>84</v>
      </c>
      <c r="AU175" s="158" t="s">
        <v>89</v>
      </c>
      <c r="AY175" s="157" t="s">
        <v>148</v>
      </c>
      <c r="BK175" s="159">
        <f>SUM(BK176:BK182)</f>
        <v>0</v>
      </c>
    </row>
    <row r="176" spans="2:65" s="1" customFormat="1" ht="22.5" customHeight="1" x14ac:dyDescent="0.3">
      <c r="B176" s="35"/>
      <c r="C176" s="161" t="s">
        <v>259</v>
      </c>
      <c r="D176" s="161" t="s">
        <v>149</v>
      </c>
      <c r="E176" s="162" t="s">
        <v>260</v>
      </c>
      <c r="F176" s="265" t="s">
        <v>261</v>
      </c>
      <c r="G176" s="266"/>
      <c r="H176" s="266"/>
      <c r="I176" s="266"/>
      <c r="J176" s="163" t="s">
        <v>152</v>
      </c>
      <c r="K176" s="164">
        <v>44.319000000000003</v>
      </c>
      <c r="L176" s="267">
        <v>0</v>
      </c>
      <c r="M176" s="266"/>
      <c r="N176" s="268">
        <f>ROUND(L176*K176,3)</f>
        <v>0</v>
      </c>
      <c r="O176" s="266"/>
      <c r="P176" s="266"/>
      <c r="Q176" s="266"/>
      <c r="R176" s="37"/>
      <c r="T176" s="165" t="s">
        <v>34</v>
      </c>
      <c r="U176" s="44" t="s">
        <v>52</v>
      </c>
      <c r="V176" s="36"/>
      <c r="W176" s="166">
        <f>V176*K176</f>
        <v>0</v>
      </c>
      <c r="X176" s="166">
        <v>1.008E-2</v>
      </c>
      <c r="Y176" s="166">
        <f>X176*K176</f>
        <v>0.44673552000000005</v>
      </c>
      <c r="Z176" s="166">
        <v>0</v>
      </c>
      <c r="AA176" s="167">
        <f>Z176*K176</f>
        <v>0</v>
      </c>
      <c r="AR176" s="17" t="s">
        <v>153</v>
      </c>
      <c r="AT176" s="17" t="s">
        <v>149</v>
      </c>
      <c r="AU176" s="17" t="s">
        <v>127</v>
      </c>
      <c r="AY176" s="17" t="s">
        <v>148</v>
      </c>
      <c r="BE176" s="105">
        <f>IF(U176="základná",N176,0)</f>
        <v>0</v>
      </c>
      <c r="BF176" s="105">
        <f>IF(U176="znížená",N176,0)</f>
        <v>0</v>
      </c>
      <c r="BG176" s="105">
        <f>IF(U176="zákl. prenesená",N176,0)</f>
        <v>0</v>
      </c>
      <c r="BH176" s="105">
        <f>IF(U176="zníž. prenesená",N176,0)</f>
        <v>0</v>
      </c>
      <c r="BI176" s="105">
        <f>IF(U176="nulová",N176,0)</f>
        <v>0</v>
      </c>
      <c r="BJ176" s="17" t="s">
        <v>127</v>
      </c>
      <c r="BK176" s="168">
        <f>ROUND(L176*K176,3)</f>
        <v>0</v>
      </c>
      <c r="BL176" s="17" t="s">
        <v>153</v>
      </c>
      <c r="BM176" s="17" t="s">
        <v>262</v>
      </c>
    </row>
    <row r="177" spans="2:65" s="10" customFormat="1" ht="22.5" customHeight="1" x14ac:dyDescent="0.3">
      <c r="B177" s="169"/>
      <c r="C177" s="170"/>
      <c r="D177" s="170"/>
      <c r="E177" s="171" t="s">
        <v>34</v>
      </c>
      <c r="F177" s="269" t="s">
        <v>263</v>
      </c>
      <c r="G177" s="270"/>
      <c r="H177" s="270"/>
      <c r="I177" s="270"/>
      <c r="J177" s="170"/>
      <c r="K177" s="172">
        <v>44.319000000000003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159</v>
      </c>
      <c r="AU177" s="176" t="s">
        <v>127</v>
      </c>
      <c r="AV177" s="10" t="s">
        <v>127</v>
      </c>
      <c r="AW177" s="10" t="s">
        <v>41</v>
      </c>
      <c r="AX177" s="10" t="s">
        <v>89</v>
      </c>
      <c r="AY177" s="176" t="s">
        <v>148</v>
      </c>
    </row>
    <row r="178" spans="2:65" s="1" customFormat="1" ht="22.5" customHeight="1" x14ac:dyDescent="0.3">
      <c r="B178" s="35"/>
      <c r="C178" s="161" t="s">
        <v>264</v>
      </c>
      <c r="D178" s="161" t="s">
        <v>149</v>
      </c>
      <c r="E178" s="162" t="s">
        <v>265</v>
      </c>
      <c r="F178" s="265" t="s">
        <v>266</v>
      </c>
      <c r="G178" s="266"/>
      <c r="H178" s="266"/>
      <c r="I178" s="266"/>
      <c r="J178" s="163" t="s">
        <v>152</v>
      </c>
      <c r="K178" s="164">
        <v>76.787999999999997</v>
      </c>
      <c r="L178" s="267">
        <v>0</v>
      </c>
      <c r="M178" s="266"/>
      <c r="N178" s="268">
        <f>ROUND(L178*K178,3)</f>
        <v>0</v>
      </c>
      <c r="O178" s="266"/>
      <c r="P178" s="266"/>
      <c r="Q178" s="266"/>
      <c r="R178" s="37"/>
      <c r="T178" s="165" t="s">
        <v>34</v>
      </c>
      <c r="U178" s="44" t="s">
        <v>52</v>
      </c>
      <c r="V178" s="36"/>
      <c r="W178" s="166">
        <f>V178*K178</f>
        <v>0</v>
      </c>
      <c r="X178" s="166">
        <v>6.0999999999999997E-4</v>
      </c>
      <c r="Y178" s="166">
        <f>X178*K178</f>
        <v>4.6840679999999996E-2</v>
      </c>
      <c r="Z178" s="166">
        <v>0</v>
      </c>
      <c r="AA178" s="167">
        <f>Z178*K178</f>
        <v>0</v>
      </c>
      <c r="AR178" s="17" t="s">
        <v>153</v>
      </c>
      <c r="AT178" s="17" t="s">
        <v>149</v>
      </c>
      <c r="AU178" s="17" t="s">
        <v>127</v>
      </c>
      <c r="AY178" s="17" t="s">
        <v>148</v>
      </c>
      <c r="BE178" s="105">
        <f>IF(U178="základná",N178,0)</f>
        <v>0</v>
      </c>
      <c r="BF178" s="105">
        <f>IF(U178="znížená",N178,0)</f>
        <v>0</v>
      </c>
      <c r="BG178" s="105">
        <f>IF(U178="zákl. prenesená",N178,0)</f>
        <v>0</v>
      </c>
      <c r="BH178" s="105">
        <f>IF(U178="zníž. prenesená",N178,0)</f>
        <v>0</v>
      </c>
      <c r="BI178" s="105">
        <f>IF(U178="nulová",N178,0)</f>
        <v>0</v>
      </c>
      <c r="BJ178" s="17" t="s">
        <v>127</v>
      </c>
      <c r="BK178" s="168">
        <f>ROUND(L178*K178,3)</f>
        <v>0</v>
      </c>
      <c r="BL178" s="17" t="s">
        <v>153</v>
      </c>
      <c r="BM178" s="17" t="s">
        <v>267</v>
      </c>
    </row>
    <row r="179" spans="2:65" s="10" customFormat="1" ht="31.5" customHeight="1" x14ac:dyDescent="0.3">
      <c r="B179" s="169"/>
      <c r="C179" s="170"/>
      <c r="D179" s="170"/>
      <c r="E179" s="171" t="s">
        <v>34</v>
      </c>
      <c r="F179" s="269" t="s">
        <v>268</v>
      </c>
      <c r="G179" s="270"/>
      <c r="H179" s="270"/>
      <c r="I179" s="270"/>
      <c r="J179" s="170"/>
      <c r="K179" s="172">
        <v>76.787999999999997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159</v>
      </c>
      <c r="AU179" s="176" t="s">
        <v>127</v>
      </c>
      <c r="AV179" s="10" t="s">
        <v>127</v>
      </c>
      <c r="AW179" s="10" t="s">
        <v>41</v>
      </c>
      <c r="AX179" s="10" t="s">
        <v>89</v>
      </c>
      <c r="AY179" s="176" t="s">
        <v>148</v>
      </c>
    </row>
    <row r="180" spans="2:65" s="1" customFormat="1" ht="31.5" customHeight="1" x14ac:dyDescent="0.3">
      <c r="B180" s="35"/>
      <c r="C180" s="161" t="s">
        <v>269</v>
      </c>
      <c r="D180" s="161" t="s">
        <v>149</v>
      </c>
      <c r="E180" s="162" t="s">
        <v>270</v>
      </c>
      <c r="F180" s="265" t="s">
        <v>271</v>
      </c>
      <c r="G180" s="266"/>
      <c r="H180" s="266"/>
      <c r="I180" s="266"/>
      <c r="J180" s="163" t="s">
        <v>152</v>
      </c>
      <c r="K180" s="164">
        <v>38.393999999999998</v>
      </c>
      <c r="L180" s="267">
        <v>0</v>
      </c>
      <c r="M180" s="266"/>
      <c r="N180" s="268">
        <f>ROUND(L180*K180,3)</f>
        <v>0</v>
      </c>
      <c r="O180" s="266"/>
      <c r="P180" s="266"/>
      <c r="Q180" s="266"/>
      <c r="R180" s="37"/>
      <c r="T180" s="165" t="s">
        <v>34</v>
      </c>
      <c r="U180" s="44" t="s">
        <v>52</v>
      </c>
      <c r="V180" s="36"/>
      <c r="W180" s="166">
        <f>V180*K180</f>
        <v>0</v>
      </c>
      <c r="X180" s="166">
        <v>9.6680000000000002E-2</v>
      </c>
      <c r="Y180" s="166">
        <f>X180*K180</f>
        <v>3.7119319200000001</v>
      </c>
      <c r="Z180" s="166">
        <v>0</v>
      </c>
      <c r="AA180" s="167">
        <f>Z180*K180</f>
        <v>0</v>
      </c>
      <c r="AR180" s="17" t="s">
        <v>153</v>
      </c>
      <c r="AT180" s="17" t="s">
        <v>149</v>
      </c>
      <c r="AU180" s="17" t="s">
        <v>127</v>
      </c>
      <c r="AY180" s="17" t="s">
        <v>148</v>
      </c>
      <c r="BE180" s="105">
        <f>IF(U180="základná",N180,0)</f>
        <v>0</v>
      </c>
      <c r="BF180" s="105">
        <f>IF(U180="znížená",N180,0)</f>
        <v>0</v>
      </c>
      <c r="BG180" s="105">
        <f>IF(U180="zákl. prenesená",N180,0)</f>
        <v>0</v>
      </c>
      <c r="BH180" s="105">
        <f>IF(U180="zníž. prenesená",N180,0)</f>
        <v>0</v>
      </c>
      <c r="BI180" s="105">
        <f>IF(U180="nulová",N180,0)</f>
        <v>0</v>
      </c>
      <c r="BJ180" s="17" t="s">
        <v>127</v>
      </c>
      <c r="BK180" s="168">
        <f>ROUND(L180*K180,3)</f>
        <v>0</v>
      </c>
      <c r="BL180" s="17" t="s">
        <v>153</v>
      </c>
      <c r="BM180" s="17" t="s">
        <v>272</v>
      </c>
    </row>
    <row r="181" spans="2:65" s="10" customFormat="1" ht="22.5" customHeight="1" x14ac:dyDescent="0.3">
      <c r="B181" s="169"/>
      <c r="C181" s="170"/>
      <c r="D181" s="170"/>
      <c r="E181" s="171" t="s">
        <v>34</v>
      </c>
      <c r="F181" s="269" t="s">
        <v>273</v>
      </c>
      <c r="G181" s="270"/>
      <c r="H181" s="270"/>
      <c r="I181" s="270"/>
      <c r="J181" s="170"/>
      <c r="K181" s="172">
        <v>38.393999999999998</v>
      </c>
      <c r="L181" s="170"/>
      <c r="M181" s="170"/>
      <c r="N181" s="170"/>
      <c r="O181" s="170"/>
      <c r="P181" s="170"/>
      <c r="Q181" s="170"/>
      <c r="R181" s="173"/>
      <c r="T181" s="174"/>
      <c r="U181" s="170"/>
      <c r="V181" s="170"/>
      <c r="W181" s="170"/>
      <c r="X181" s="170"/>
      <c r="Y181" s="170"/>
      <c r="Z181" s="170"/>
      <c r="AA181" s="175"/>
      <c r="AT181" s="176" t="s">
        <v>159</v>
      </c>
      <c r="AU181" s="176" t="s">
        <v>127</v>
      </c>
      <c r="AV181" s="10" t="s">
        <v>127</v>
      </c>
      <c r="AW181" s="10" t="s">
        <v>41</v>
      </c>
      <c r="AX181" s="10" t="s">
        <v>89</v>
      </c>
      <c r="AY181" s="176" t="s">
        <v>148</v>
      </c>
    </row>
    <row r="182" spans="2:65" s="1" customFormat="1" ht="31.5" customHeight="1" x14ac:dyDescent="0.3">
      <c r="B182" s="35"/>
      <c r="C182" s="161" t="s">
        <v>274</v>
      </c>
      <c r="D182" s="161" t="s">
        <v>149</v>
      </c>
      <c r="E182" s="162" t="s">
        <v>275</v>
      </c>
      <c r="F182" s="265" t="s">
        <v>276</v>
      </c>
      <c r="G182" s="266"/>
      <c r="H182" s="266"/>
      <c r="I182" s="266"/>
      <c r="J182" s="163" t="s">
        <v>152</v>
      </c>
      <c r="K182" s="164">
        <v>38.393999999999998</v>
      </c>
      <c r="L182" s="267">
        <v>0</v>
      </c>
      <c r="M182" s="266"/>
      <c r="N182" s="268">
        <f>ROUND(L182*K182,3)</f>
        <v>0</v>
      </c>
      <c r="O182" s="266"/>
      <c r="P182" s="266"/>
      <c r="Q182" s="266"/>
      <c r="R182" s="37"/>
      <c r="T182" s="165" t="s">
        <v>34</v>
      </c>
      <c r="U182" s="44" t="s">
        <v>52</v>
      </c>
      <c r="V182" s="36"/>
      <c r="W182" s="166">
        <f>V182*K182</f>
        <v>0</v>
      </c>
      <c r="X182" s="166">
        <v>0.12966</v>
      </c>
      <c r="Y182" s="166">
        <f>X182*K182</f>
        <v>4.9781660399999996</v>
      </c>
      <c r="Z182" s="166">
        <v>0</v>
      </c>
      <c r="AA182" s="167">
        <f>Z182*K182</f>
        <v>0</v>
      </c>
      <c r="AR182" s="17" t="s">
        <v>153</v>
      </c>
      <c r="AT182" s="17" t="s">
        <v>149</v>
      </c>
      <c r="AU182" s="17" t="s">
        <v>127</v>
      </c>
      <c r="AY182" s="17" t="s">
        <v>148</v>
      </c>
      <c r="BE182" s="105">
        <f>IF(U182="základná",N182,0)</f>
        <v>0</v>
      </c>
      <c r="BF182" s="105">
        <f>IF(U182="znížená",N182,0)</f>
        <v>0</v>
      </c>
      <c r="BG182" s="105">
        <f>IF(U182="zákl. prenesená",N182,0)</f>
        <v>0</v>
      </c>
      <c r="BH182" s="105">
        <f>IF(U182="zníž. prenesená",N182,0)</f>
        <v>0</v>
      </c>
      <c r="BI182" s="105">
        <f>IF(U182="nulová",N182,0)</f>
        <v>0</v>
      </c>
      <c r="BJ182" s="17" t="s">
        <v>127</v>
      </c>
      <c r="BK182" s="168">
        <f>ROUND(L182*K182,3)</f>
        <v>0</v>
      </c>
      <c r="BL182" s="17" t="s">
        <v>153</v>
      </c>
      <c r="BM182" s="17" t="s">
        <v>277</v>
      </c>
    </row>
    <row r="183" spans="2:65" s="9" customFormat="1" ht="29.85" customHeight="1" x14ac:dyDescent="0.3">
      <c r="B183" s="150"/>
      <c r="C183" s="151"/>
      <c r="D183" s="160" t="s">
        <v>114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289">
        <f>BK183</f>
        <v>0</v>
      </c>
      <c r="O183" s="290"/>
      <c r="P183" s="290"/>
      <c r="Q183" s="290"/>
      <c r="R183" s="153"/>
      <c r="T183" s="154"/>
      <c r="U183" s="151"/>
      <c r="V183" s="151"/>
      <c r="W183" s="155">
        <f>SUM(W184:W204)</f>
        <v>0</v>
      </c>
      <c r="X183" s="151"/>
      <c r="Y183" s="155">
        <f>SUM(Y184:Y204)</f>
        <v>5.804351360000001</v>
      </c>
      <c r="Z183" s="151"/>
      <c r="AA183" s="156">
        <f>SUM(AA184:AA204)</f>
        <v>0</v>
      </c>
      <c r="AR183" s="157" t="s">
        <v>89</v>
      </c>
      <c r="AT183" s="158" t="s">
        <v>84</v>
      </c>
      <c r="AU183" s="158" t="s">
        <v>89</v>
      </c>
      <c r="AY183" s="157" t="s">
        <v>148</v>
      </c>
      <c r="BK183" s="159">
        <f>SUM(BK184:BK204)</f>
        <v>0</v>
      </c>
    </row>
    <row r="184" spans="2:65" s="1" customFormat="1" ht="31.5" customHeight="1" x14ac:dyDescent="0.3">
      <c r="B184" s="35"/>
      <c r="C184" s="161" t="s">
        <v>278</v>
      </c>
      <c r="D184" s="161" t="s">
        <v>149</v>
      </c>
      <c r="E184" s="162" t="s">
        <v>279</v>
      </c>
      <c r="F184" s="265" t="s">
        <v>280</v>
      </c>
      <c r="G184" s="266"/>
      <c r="H184" s="266"/>
      <c r="I184" s="266"/>
      <c r="J184" s="163" t="s">
        <v>152</v>
      </c>
      <c r="K184" s="164">
        <v>40</v>
      </c>
      <c r="L184" s="267">
        <v>0</v>
      </c>
      <c r="M184" s="266"/>
      <c r="N184" s="268">
        <f>ROUND(L184*K184,3)</f>
        <v>0</v>
      </c>
      <c r="O184" s="266"/>
      <c r="P184" s="266"/>
      <c r="Q184" s="266"/>
      <c r="R184" s="37"/>
      <c r="T184" s="165" t="s">
        <v>34</v>
      </c>
      <c r="U184" s="44" t="s">
        <v>52</v>
      </c>
      <c r="V184" s="36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7" t="s">
        <v>153</v>
      </c>
      <c r="AT184" s="17" t="s">
        <v>149</v>
      </c>
      <c r="AU184" s="17" t="s">
        <v>127</v>
      </c>
      <c r="AY184" s="17" t="s">
        <v>148</v>
      </c>
      <c r="BE184" s="105">
        <f>IF(U184="základná",N184,0)</f>
        <v>0</v>
      </c>
      <c r="BF184" s="105">
        <f>IF(U184="znížená",N184,0)</f>
        <v>0</v>
      </c>
      <c r="BG184" s="105">
        <f>IF(U184="zákl. prenesená",N184,0)</f>
        <v>0</v>
      </c>
      <c r="BH184" s="105">
        <f>IF(U184="zníž. prenesená",N184,0)</f>
        <v>0</v>
      </c>
      <c r="BI184" s="105">
        <f>IF(U184="nulová",N184,0)</f>
        <v>0</v>
      </c>
      <c r="BJ184" s="17" t="s">
        <v>127</v>
      </c>
      <c r="BK184" s="168">
        <f>ROUND(L184*K184,3)</f>
        <v>0</v>
      </c>
      <c r="BL184" s="17" t="s">
        <v>153</v>
      </c>
      <c r="BM184" s="17" t="s">
        <v>281</v>
      </c>
    </row>
    <row r="185" spans="2:65" s="1" customFormat="1" ht="31.5" customHeight="1" x14ac:dyDescent="0.3">
      <c r="B185" s="35"/>
      <c r="C185" s="161" t="s">
        <v>282</v>
      </c>
      <c r="D185" s="161" t="s">
        <v>149</v>
      </c>
      <c r="E185" s="162" t="s">
        <v>283</v>
      </c>
      <c r="F185" s="265" t="s">
        <v>284</v>
      </c>
      <c r="G185" s="266"/>
      <c r="H185" s="266"/>
      <c r="I185" s="266"/>
      <c r="J185" s="163" t="s">
        <v>152</v>
      </c>
      <c r="K185" s="164">
        <v>33.65</v>
      </c>
      <c r="L185" s="267">
        <v>0</v>
      </c>
      <c r="M185" s="266"/>
      <c r="N185" s="268">
        <f>ROUND(L185*K185,3)</f>
        <v>0</v>
      </c>
      <c r="O185" s="266"/>
      <c r="P185" s="266"/>
      <c r="Q185" s="266"/>
      <c r="R185" s="37"/>
      <c r="T185" s="165" t="s">
        <v>34</v>
      </c>
      <c r="U185" s="44" t="s">
        <v>52</v>
      </c>
      <c r="V185" s="36"/>
      <c r="W185" s="166">
        <f>V185*K185</f>
        <v>0</v>
      </c>
      <c r="X185" s="166">
        <v>2.0999999999999999E-3</v>
      </c>
      <c r="Y185" s="166">
        <f>X185*K185</f>
        <v>7.0664999999999992E-2</v>
      </c>
      <c r="Z185" s="166">
        <v>0</v>
      </c>
      <c r="AA185" s="167">
        <f>Z185*K185</f>
        <v>0</v>
      </c>
      <c r="AR185" s="17" t="s">
        <v>153</v>
      </c>
      <c r="AT185" s="17" t="s">
        <v>149</v>
      </c>
      <c r="AU185" s="17" t="s">
        <v>127</v>
      </c>
      <c r="AY185" s="17" t="s">
        <v>148</v>
      </c>
      <c r="BE185" s="105">
        <f>IF(U185="základná",N185,0)</f>
        <v>0</v>
      </c>
      <c r="BF185" s="105">
        <f>IF(U185="znížená",N185,0)</f>
        <v>0</v>
      </c>
      <c r="BG185" s="105">
        <f>IF(U185="zákl. prenesená",N185,0)</f>
        <v>0</v>
      </c>
      <c r="BH185" s="105">
        <f>IF(U185="zníž. prenesená",N185,0)</f>
        <v>0</v>
      </c>
      <c r="BI185" s="105">
        <f>IF(U185="nulová",N185,0)</f>
        <v>0</v>
      </c>
      <c r="BJ185" s="17" t="s">
        <v>127</v>
      </c>
      <c r="BK185" s="168">
        <f>ROUND(L185*K185,3)</f>
        <v>0</v>
      </c>
      <c r="BL185" s="17" t="s">
        <v>153</v>
      </c>
      <c r="BM185" s="17" t="s">
        <v>285</v>
      </c>
    </row>
    <row r="186" spans="2:65" s="10" customFormat="1" ht="22.5" customHeight="1" x14ac:dyDescent="0.3">
      <c r="B186" s="169"/>
      <c r="C186" s="170"/>
      <c r="D186" s="170"/>
      <c r="E186" s="171" t="s">
        <v>34</v>
      </c>
      <c r="F186" s="269" t="s">
        <v>286</v>
      </c>
      <c r="G186" s="270"/>
      <c r="H186" s="270"/>
      <c r="I186" s="270"/>
      <c r="J186" s="170"/>
      <c r="K186" s="172">
        <v>33.65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159</v>
      </c>
      <c r="AU186" s="176" t="s">
        <v>127</v>
      </c>
      <c r="AV186" s="10" t="s">
        <v>127</v>
      </c>
      <c r="AW186" s="10" t="s">
        <v>41</v>
      </c>
      <c r="AX186" s="10" t="s">
        <v>89</v>
      </c>
      <c r="AY186" s="176" t="s">
        <v>148</v>
      </c>
    </row>
    <row r="187" spans="2:65" s="1" customFormat="1" ht="22.5" customHeight="1" x14ac:dyDescent="0.3">
      <c r="B187" s="35"/>
      <c r="C187" s="161" t="s">
        <v>287</v>
      </c>
      <c r="D187" s="161" t="s">
        <v>149</v>
      </c>
      <c r="E187" s="162" t="s">
        <v>288</v>
      </c>
      <c r="F187" s="265" t="s">
        <v>289</v>
      </c>
      <c r="G187" s="266"/>
      <c r="H187" s="266"/>
      <c r="I187" s="266"/>
      <c r="J187" s="163" t="s">
        <v>152</v>
      </c>
      <c r="K187" s="164">
        <v>76.180999999999997</v>
      </c>
      <c r="L187" s="267">
        <v>0</v>
      </c>
      <c r="M187" s="266"/>
      <c r="N187" s="268">
        <f>ROUND(L187*K187,3)</f>
        <v>0</v>
      </c>
      <c r="O187" s="266"/>
      <c r="P187" s="266"/>
      <c r="Q187" s="266"/>
      <c r="R187" s="37"/>
      <c r="T187" s="165" t="s">
        <v>34</v>
      </c>
      <c r="U187" s="44" t="s">
        <v>52</v>
      </c>
      <c r="V187" s="36"/>
      <c r="W187" s="166">
        <f>V187*K187</f>
        <v>0</v>
      </c>
      <c r="X187" s="166">
        <v>4.2000000000000002E-4</v>
      </c>
      <c r="Y187" s="166">
        <f>X187*K187</f>
        <v>3.199602E-2</v>
      </c>
      <c r="Z187" s="166">
        <v>0</v>
      </c>
      <c r="AA187" s="167">
        <f>Z187*K187</f>
        <v>0</v>
      </c>
      <c r="AR187" s="17" t="s">
        <v>153</v>
      </c>
      <c r="AT187" s="17" t="s">
        <v>149</v>
      </c>
      <c r="AU187" s="17" t="s">
        <v>127</v>
      </c>
      <c r="AY187" s="17" t="s">
        <v>148</v>
      </c>
      <c r="BE187" s="105">
        <f>IF(U187="základná",N187,0)</f>
        <v>0</v>
      </c>
      <c r="BF187" s="105">
        <f>IF(U187="znížená",N187,0)</f>
        <v>0</v>
      </c>
      <c r="BG187" s="105">
        <f>IF(U187="zákl. prenesená",N187,0)</f>
        <v>0</v>
      </c>
      <c r="BH187" s="105">
        <f>IF(U187="zníž. prenesená",N187,0)</f>
        <v>0</v>
      </c>
      <c r="BI187" s="105">
        <f>IF(U187="nulová",N187,0)</f>
        <v>0</v>
      </c>
      <c r="BJ187" s="17" t="s">
        <v>127</v>
      </c>
      <c r="BK187" s="168">
        <f>ROUND(L187*K187,3)</f>
        <v>0</v>
      </c>
      <c r="BL187" s="17" t="s">
        <v>153</v>
      </c>
      <c r="BM187" s="17" t="s">
        <v>290</v>
      </c>
    </row>
    <row r="188" spans="2:65" s="10" customFormat="1" ht="44.25" customHeight="1" x14ac:dyDescent="0.3">
      <c r="B188" s="169"/>
      <c r="C188" s="170"/>
      <c r="D188" s="170"/>
      <c r="E188" s="171" t="s">
        <v>34</v>
      </c>
      <c r="F188" s="269" t="s">
        <v>291</v>
      </c>
      <c r="G188" s="270"/>
      <c r="H188" s="270"/>
      <c r="I188" s="270"/>
      <c r="J188" s="170"/>
      <c r="K188" s="172">
        <v>30.548999999999999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159</v>
      </c>
      <c r="AU188" s="176" t="s">
        <v>127</v>
      </c>
      <c r="AV188" s="10" t="s">
        <v>127</v>
      </c>
      <c r="AW188" s="10" t="s">
        <v>41</v>
      </c>
      <c r="AX188" s="10" t="s">
        <v>85</v>
      </c>
      <c r="AY188" s="176" t="s">
        <v>148</v>
      </c>
    </row>
    <row r="189" spans="2:65" s="10" customFormat="1" ht="22.5" customHeight="1" x14ac:dyDescent="0.3">
      <c r="B189" s="169"/>
      <c r="C189" s="170"/>
      <c r="D189" s="170"/>
      <c r="E189" s="171" t="s">
        <v>34</v>
      </c>
      <c r="F189" s="271" t="s">
        <v>207</v>
      </c>
      <c r="G189" s="270"/>
      <c r="H189" s="270"/>
      <c r="I189" s="270"/>
      <c r="J189" s="170"/>
      <c r="K189" s="172">
        <v>45.631999999999998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159</v>
      </c>
      <c r="AU189" s="176" t="s">
        <v>127</v>
      </c>
      <c r="AV189" s="10" t="s">
        <v>127</v>
      </c>
      <c r="AW189" s="10" t="s">
        <v>41</v>
      </c>
      <c r="AX189" s="10" t="s">
        <v>85</v>
      </c>
      <c r="AY189" s="176" t="s">
        <v>148</v>
      </c>
    </row>
    <row r="190" spans="2:65" s="11" customFormat="1" ht="22.5" customHeight="1" x14ac:dyDescent="0.3">
      <c r="B190" s="177"/>
      <c r="C190" s="178"/>
      <c r="D190" s="178"/>
      <c r="E190" s="179" t="s">
        <v>34</v>
      </c>
      <c r="F190" s="272" t="s">
        <v>208</v>
      </c>
      <c r="G190" s="273"/>
      <c r="H190" s="273"/>
      <c r="I190" s="273"/>
      <c r="J190" s="178"/>
      <c r="K190" s="180">
        <v>76.180999999999997</v>
      </c>
      <c r="L190" s="178"/>
      <c r="M190" s="178"/>
      <c r="N190" s="178"/>
      <c r="O190" s="178"/>
      <c r="P190" s="178"/>
      <c r="Q190" s="178"/>
      <c r="R190" s="181"/>
      <c r="T190" s="182"/>
      <c r="U190" s="178"/>
      <c r="V190" s="178"/>
      <c r="W190" s="178"/>
      <c r="X190" s="178"/>
      <c r="Y190" s="178"/>
      <c r="Z190" s="178"/>
      <c r="AA190" s="183"/>
      <c r="AT190" s="184" t="s">
        <v>159</v>
      </c>
      <c r="AU190" s="184" t="s">
        <v>127</v>
      </c>
      <c r="AV190" s="11" t="s">
        <v>153</v>
      </c>
      <c r="AW190" s="11" t="s">
        <v>41</v>
      </c>
      <c r="AX190" s="11" t="s">
        <v>89</v>
      </c>
      <c r="AY190" s="184" t="s">
        <v>148</v>
      </c>
    </row>
    <row r="191" spans="2:65" s="1" customFormat="1" ht="22.5" customHeight="1" x14ac:dyDescent="0.3">
      <c r="B191" s="35"/>
      <c r="C191" s="161" t="s">
        <v>292</v>
      </c>
      <c r="D191" s="161" t="s">
        <v>149</v>
      </c>
      <c r="E191" s="162" t="s">
        <v>293</v>
      </c>
      <c r="F191" s="265" t="s">
        <v>294</v>
      </c>
      <c r="G191" s="266"/>
      <c r="H191" s="266"/>
      <c r="I191" s="266"/>
      <c r="J191" s="163" t="s">
        <v>152</v>
      </c>
      <c r="K191" s="164">
        <v>76.180999999999997</v>
      </c>
      <c r="L191" s="267">
        <v>0</v>
      </c>
      <c r="M191" s="266"/>
      <c r="N191" s="268">
        <f>ROUND(L191*K191,3)</f>
        <v>0</v>
      </c>
      <c r="O191" s="266"/>
      <c r="P191" s="266"/>
      <c r="Q191" s="266"/>
      <c r="R191" s="37"/>
      <c r="T191" s="165" t="s">
        <v>34</v>
      </c>
      <c r="U191" s="44" t="s">
        <v>52</v>
      </c>
      <c r="V191" s="36"/>
      <c r="W191" s="166">
        <f>V191*K191</f>
        <v>0</v>
      </c>
      <c r="X191" s="166">
        <v>8.1999999999999998E-4</v>
      </c>
      <c r="Y191" s="166">
        <f>X191*K191</f>
        <v>6.2468419999999997E-2</v>
      </c>
      <c r="Z191" s="166">
        <v>0</v>
      </c>
      <c r="AA191" s="167">
        <f>Z191*K191</f>
        <v>0</v>
      </c>
      <c r="AR191" s="17" t="s">
        <v>153</v>
      </c>
      <c r="AT191" s="17" t="s">
        <v>149</v>
      </c>
      <c r="AU191" s="17" t="s">
        <v>127</v>
      </c>
      <c r="AY191" s="17" t="s">
        <v>148</v>
      </c>
      <c r="BE191" s="105">
        <f>IF(U191="základná",N191,0)</f>
        <v>0</v>
      </c>
      <c r="BF191" s="105">
        <f>IF(U191="znížená",N191,0)</f>
        <v>0</v>
      </c>
      <c r="BG191" s="105">
        <f>IF(U191="zákl. prenesená",N191,0)</f>
        <v>0</v>
      </c>
      <c r="BH191" s="105">
        <f>IF(U191="zníž. prenesená",N191,0)</f>
        <v>0</v>
      </c>
      <c r="BI191" s="105">
        <f>IF(U191="nulová",N191,0)</f>
        <v>0</v>
      </c>
      <c r="BJ191" s="17" t="s">
        <v>127</v>
      </c>
      <c r="BK191" s="168">
        <f>ROUND(L191*K191,3)</f>
        <v>0</v>
      </c>
      <c r="BL191" s="17" t="s">
        <v>153</v>
      </c>
      <c r="BM191" s="17" t="s">
        <v>295</v>
      </c>
    </row>
    <row r="192" spans="2:65" s="1" customFormat="1" ht="22.5" customHeight="1" x14ac:dyDescent="0.3">
      <c r="B192" s="35"/>
      <c r="C192" s="161" t="s">
        <v>296</v>
      </c>
      <c r="D192" s="161" t="s">
        <v>149</v>
      </c>
      <c r="E192" s="162" t="s">
        <v>297</v>
      </c>
      <c r="F192" s="265" t="s">
        <v>298</v>
      </c>
      <c r="G192" s="266"/>
      <c r="H192" s="266"/>
      <c r="I192" s="266"/>
      <c r="J192" s="163" t="s">
        <v>152</v>
      </c>
      <c r="K192" s="164">
        <v>20.100000000000001</v>
      </c>
      <c r="L192" s="267">
        <v>0</v>
      </c>
      <c r="M192" s="266"/>
      <c r="N192" s="268">
        <f>ROUND(L192*K192,3)</f>
        <v>0</v>
      </c>
      <c r="O192" s="266"/>
      <c r="P192" s="266"/>
      <c r="Q192" s="266"/>
      <c r="R192" s="37"/>
      <c r="T192" s="165" t="s">
        <v>34</v>
      </c>
      <c r="U192" s="44" t="s">
        <v>52</v>
      </c>
      <c r="V192" s="36"/>
      <c r="W192" s="166">
        <f>V192*K192</f>
        <v>0</v>
      </c>
      <c r="X192" s="166">
        <v>6.8970000000000004E-2</v>
      </c>
      <c r="Y192" s="166">
        <f>X192*K192</f>
        <v>1.3862970000000001</v>
      </c>
      <c r="Z192" s="166">
        <v>0</v>
      </c>
      <c r="AA192" s="167">
        <f>Z192*K192</f>
        <v>0</v>
      </c>
      <c r="AR192" s="17" t="s">
        <v>153</v>
      </c>
      <c r="AT192" s="17" t="s">
        <v>149</v>
      </c>
      <c r="AU192" s="17" t="s">
        <v>127</v>
      </c>
      <c r="AY192" s="17" t="s">
        <v>148</v>
      </c>
      <c r="BE192" s="105">
        <f>IF(U192="základná",N192,0)</f>
        <v>0</v>
      </c>
      <c r="BF192" s="105">
        <f>IF(U192="znížená",N192,0)</f>
        <v>0</v>
      </c>
      <c r="BG192" s="105">
        <f>IF(U192="zákl. prenesená",N192,0)</f>
        <v>0</v>
      </c>
      <c r="BH192" s="105">
        <f>IF(U192="zníž. prenesená",N192,0)</f>
        <v>0</v>
      </c>
      <c r="BI192" s="105">
        <f>IF(U192="nulová",N192,0)</f>
        <v>0</v>
      </c>
      <c r="BJ192" s="17" t="s">
        <v>127</v>
      </c>
      <c r="BK192" s="168">
        <f>ROUND(L192*K192,3)</f>
        <v>0</v>
      </c>
      <c r="BL192" s="17" t="s">
        <v>153</v>
      </c>
      <c r="BM192" s="17" t="s">
        <v>299</v>
      </c>
    </row>
    <row r="193" spans="2:65" s="10" customFormat="1" ht="22.5" customHeight="1" x14ac:dyDescent="0.3">
      <c r="B193" s="169"/>
      <c r="C193" s="170"/>
      <c r="D193" s="170"/>
      <c r="E193" s="171" t="s">
        <v>34</v>
      </c>
      <c r="F193" s="269" t="s">
        <v>300</v>
      </c>
      <c r="G193" s="270"/>
      <c r="H193" s="270"/>
      <c r="I193" s="270"/>
      <c r="J193" s="170"/>
      <c r="K193" s="172">
        <v>11.819000000000001</v>
      </c>
      <c r="L193" s="170"/>
      <c r="M193" s="170"/>
      <c r="N193" s="170"/>
      <c r="O193" s="170"/>
      <c r="P193" s="170"/>
      <c r="Q193" s="170"/>
      <c r="R193" s="173"/>
      <c r="T193" s="174"/>
      <c r="U193" s="170"/>
      <c r="V193" s="170"/>
      <c r="W193" s="170"/>
      <c r="X193" s="170"/>
      <c r="Y193" s="170"/>
      <c r="Z193" s="170"/>
      <c r="AA193" s="175"/>
      <c r="AT193" s="176" t="s">
        <v>159</v>
      </c>
      <c r="AU193" s="176" t="s">
        <v>127</v>
      </c>
      <c r="AV193" s="10" t="s">
        <v>127</v>
      </c>
      <c r="AW193" s="10" t="s">
        <v>41</v>
      </c>
      <c r="AX193" s="10" t="s">
        <v>85</v>
      </c>
      <c r="AY193" s="176" t="s">
        <v>148</v>
      </c>
    </row>
    <row r="194" spans="2:65" s="10" customFormat="1" ht="22.5" customHeight="1" x14ac:dyDescent="0.3">
      <c r="B194" s="169"/>
      <c r="C194" s="170"/>
      <c r="D194" s="170"/>
      <c r="E194" s="171" t="s">
        <v>34</v>
      </c>
      <c r="F194" s="271" t="s">
        <v>206</v>
      </c>
      <c r="G194" s="270"/>
      <c r="H194" s="270"/>
      <c r="I194" s="270"/>
      <c r="J194" s="170"/>
      <c r="K194" s="172">
        <v>8.2810000000000006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159</v>
      </c>
      <c r="AU194" s="176" t="s">
        <v>127</v>
      </c>
      <c r="AV194" s="10" t="s">
        <v>127</v>
      </c>
      <c r="AW194" s="10" t="s">
        <v>41</v>
      </c>
      <c r="AX194" s="10" t="s">
        <v>85</v>
      </c>
      <c r="AY194" s="176" t="s">
        <v>148</v>
      </c>
    </row>
    <row r="195" spans="2:65" s="11" customFormat="1" ht="22.5" customHeight="1" x14ac:dyDescent="0.3">
      <c r="B195" s="177"/>
      <c r="C195" s="178"/>
      <c r="D195" s="178"/>
      <c r="E195" s="179" t="s">
        <v>34</v>
      </c>
      <c r="F195" s="272" t="s">
        <v>208</v>
      </c>
      <c r="G195" s="273"/>
      <c r="H195" s="273"/>
      <c r="I195" s="273"/>
      <c r="J195" s="178"/>
      <c r="K195" s="180">
        <v>20.100000000000001</v>
      </c>
      <c r="L195" s="178"/>
      <c r="M195" s="178"/>
      <c r="N195" s="178"/>
      <c r="O195" s="178"/>
      <c r="P195" s="178"/>
      <c r="Q195" s="178"/>
      <c r="R195" s="181"/>
      <c r="T195" s="182"/>
      <c r="U195" s="178"/>
      <c r="V195" s="178"/>
      <c r="W195" s="178"/>
      <c r="X195" s="178"/>
      <c r="Y195" s="178"/>
      <c r="Z195" s="178"/>
      <c r="AA195" s="183"/>
      <c r="AT195" s="184" t="s">
        <v>159</v>
      </c>
      <c r="AU195" s="184" t="s">
        <v>127</v>
      </c>
      <c r="AV195" s="11" t="s">
        <v>153</v>
      </c>
      <c r="AW195" s="11" t="s">
        <v>41</v>
      </c>
      <c r="AX195" s="11" t="s">
        <v>89</v>
      </c>
      <c r="AY195" s="184" t="s">
        <v>148</v>
      </c>
    </row>
    <row r="196" spans="2:65" s="1" customFormat="1" ht="31.5" customHeight="1" x14ac:dyDescent="0.3">
      <c r="B196" s="35"/>
      <c r="C196" s="161" t="s">
        <v>301</v>
      </c>
      <c r="D196" s="161" t="s">
        <v>149</v>
      </c>
      <c r="E196" s="162" t="s">
        <v>302</v>
      </c>
      <c r="F196" s="265" t="s">
        <v>303</v>
      </c>
      <c r="G196" s="266"/>
      <c r="H196" s="266"/>
      <c r="I196" s="266"/>
      <c r="J196" s="163" t="s">
        <v>152</v>
      </c>
      <c r="K196" s="164">
        <v>37.491999999999997</v>
      </c>
      <c r="L196" s="267">
        <v>0</v>
      </c>
      <c r="M196" s="266"/>
      <c r="N196" s="268">
        <f>ROUND(L196*K196,3)</f>
        <v>0</v>
      </c>
      <c r="O196" s="266"/>
      <c r="P196" s="266"/>
      <c r="Q196" s="266"/>
      <c r="R196" s="37"/>
      <c r="T196" s="165" t="s">
        <v>34</v>
      </c>
      <c r="U196" s="44" t="s">
        <v>52</v>
      </c>
      <c r="V196" s="36"/>
      <c r="W196" s="166">
        <f>V196*K196</f>
        <v>0</v>
      </c>
      <c r="X196" s="166">
        <v>4.3650000000000001E-2</v>
      </c>
      <c r="Y196" s="166">
        <f>X196*K196</f>
        <v>1.6365258</v>
      </c>
      <c r="Z196" s="166">
        <v>0</v>
      </c>
      <c r="AA196" s="167">
        <f>Z196*K196</f>
        <v>0</v>
      </c>
      <c r="AR196" s="17" t="s">
        <v>153</v>
      </c>
      <c r="AT196" s="17" t="s">
        <v>149</v>
      </c>
      <c r="AU196" s="17" t="s">
        <v>127</v>
      </c>
      <c r="AY196" s="17" t="s">
        <v>148</v>
      </c>
      <c r="BE196" s="105">
        <f>IF(U196="základná",N196,0)</f>
        <v>0</v>
      </c>
      <c r="BF196" s="105">
        <f>IF(U196="znížená",N196,0)</f>
        <v>0</v>
      </c>
      <c r="BG196" s="105">
        <f>IF(U196="zákl. prenesená",N196,0)</f>
        <v>0</v>
      </c>
      <c r="BH196" s="105">
        <f>IF(U196="zníž. prenesená",N196,0)</f>
        <v>0</v>
      </c>
      <c r="BI196" s="105">
        <f>IF(U196="nulová",N196,0)</f>
        <v>0</v>
      </c>
      <c r="BJ196" s="17" t="s">
        <v>127</v>
      </c>
      <c r="BK196" s="168">
        <f>ROUND(L196*K196,3)</f>
        <v>0</v>
      </c>
      <c r="BL196" s="17" t="s">
        <v>153</v>
      </c>
      <c r="BM196" s="17" t="s">
        <v>304</v>
      </c>
    </row>
    <row r="197" spans="2:65" s="10" customFormat="1" ht="22.5" customHeight="1" x14ac:dyDescent="0.3">
      <c r="B197" s="169"/>
      <c r="C197" s="170"/>
      <c r="D197" s="170"/>
      <c r="E197" s="171" t="s">
        <v>34</v>
      </c>
      <c r="F197" s="269" t="s">
        <v>305</v>
      </c>
      <c r="G197" s="270"/>
      <c r="H197" s="270"/>
      <c r="I197" s="270"/>
      <c r="J197" s="170"/>
      <c r="K197" s="172">
        <v>37.491999999999997</v>
      </c>
      <c r="L197" s="170"/>
      <c r="M197" s="170"/>
      <c r="N197" s="170"/>
      <c r="O197" s="170"/>
      <c r="P197" s="170"/>
      <c r="Q197" s="170"/>
      <c r="R197" s="173"/>
      <c r="T197" s="174"/>
      <c r="U197" s="170"/>
      <c r="V197" s="170"/>
      <c r="W197" s="170"/>
      <c r="X197" s="170"/>
      <c r="Y197" s="170"/>
      <c r="Z197" s="170"/>
      <c r="AA197" s="175"/>
      <c r="AT197" s="176" t="s">
        <v>159</v>
      </c>
      <c r="AU197" s="176" t="s">
        <v>127</v>
      </c>
      <c r="AV197" s="10" t="s">
        <v>127</v>
      </c>
      <c r="AW197" s="10" t="s">
        <v>41</v>
      </c>
      <c r="AX197" s="10" t="s">
        <v>89</v>
      </c>
      <c r="AY197" s="176" t="s">
        <v>148</v>
      </c>
    </row>
    <row r="198" spans="2:65" s="1" customFormat="1" ht="31.5" customHeight="1" x14ac:dyDescent="0.3">
      <c r="B198" s="35"/>
      <c r="C198" s="161" t="s">
        <v>306</v>
      </c>
      <c r="D198" s="161" t="s">
        <v>149</v>
      </c>
      <c r="E198" s="162" t="s">
        <v>307</v>
      </c>
      <c r="F198" s="265" t="s">
        <v>308</v>
      </c>
      <c r="G198" s="266"/>
      <c r="H198" s="266"/>
      <c r="I198" s="266"/>
      <c r="J198" s="163" t="s">
        <v>152</v>
      </c>
      <c r="K198" s="164">
        <v>7.11</v>
      </c>
      <c r="L198" s="267">
        <v>0</v>
      </c>
      <c r="M198" s="266"/>
      <c r="N198" s="268">
        <f>ROUND(L198*K198,3)</f>
        <v>0</v>
      </c>
      <c r="O198" s="266"/>
      <c r="P198" s="266"/>
      <c r="Q198" s="266"/>
      <c r="R198" s="37"/>
      <c r="T198" s="165" t="s">
        <v>34</v>
      </c>
      <c r="U198" s="44" t="s">
        <v>52</v>
      </c>
      <c r="V198" s="36"/>
      <c r="W198" s="166">
        <f>V198*K198</f>
        <v>0</v>
      </c>
      <c r="X198" s="166">
        <v>4.1349999999999998E-2</v>
      </c>
      <c r="Y198" s="166">
        <f>X198*K198</f>
        <v>0.2939985</v>
      </c>
      <c r="Z198" s="166">
        <v>0</v>
      </c>
      <c r="AA198" s="167">
        <f>Z198*K198</f>
        <v>0</v>
      </c>
      <c r="AR198" s="17" t="s">
        <v>153</v>
      </c>
      <c r="AT198" s="17" t="s">
        <v>149</v>
      </c>
      <c r="AU198" s="17" t="s">
        <v>127</v>
      </c>
      <c r="AY198" s="17" t="s">
        <v>148</v>
      </c>
      <c r="BE198" s="105">
        <f>IF(U198="základná",N198,0)</f>
        <v>0</v>
      </c>
      <c r="BF198" s="105">
        <f>IF(U198="znížená",N198,0)</f>
        <v>0</v>
      </c>
      <c r="BG198" s="105">
        <f>IF(U198="zákl. prenesená",N198,0)</f>
        <v>0</v>
      </c>
      <c r="BH198" s="105">
        <f>IF(U198="zníž. prenesená",N198,0)</f>
        <v>0</v>
      </c>
      <c r="BI198" s="105">
        <f>IF(U198="nulová",N198,0)</f>
        <v>0</v>
      </c>
      <c r="BJ198" s="17" t="s">
        <v>127</v>
      </c>
      <c r="BK198" s="168">
        <f>ROUND(L198*K198,3)</f>
        <v>0</v>
      </c>
      <c r="BL198" s="17" t="s">
        <v>153</v>
      </c>
      <c r="BM198" s="17" t="s">
        <v>309</v>
      </c>
    </row>
    <row r="199" spans="2:65" s="10" customFormat="1" ht="22.5" customHeight="1" x14ac:dyDescent="0.3">
      <c r="B199" s="169"/>
      <c r="C199" s="170"/>
      <c r="D199" s="170"/>
      <c r="E199" s="171" t="s">
        <v>34</v>
      </c>
      <c r="F199" s="269" t="s">
        <v>310</v>
      </c>
      <c r="G199" s="270"/>
      <c r="H199" s="270"/>
      <c r="I199" s="270"/>
      <c r="J199" s="170"/>
      <c r="K199" s="172">
        <v>7.11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159</v>
      </c>
      <c r="AU199" s="176" t="s">
        <v>127</v>
      </c>
      <c r="AV199" s="10" t="s">
        <v>127</v>
      </c>
      <c r="AW199" s="10" t="s">
        <v>41</v>
      </c>
      <c r="AX199" s="10" t="s">
        <v>89</v>
      </c>
      <c r="AY199" s="176" t="s">
        <v>148</v>
      </c>
    </row>
    <row r="200" spans="2:65" s="1" customFormat="1" ht="31.5" customHeight="1" x14ac:dyDescent="0.3">
      <c r="B200" s="35"/>
      <c r="C200" s="161" t="s">
        <v>311</v>
      </c>
      <c r="D200" s="161" t="s">
        <v>149</v>
      </c>
      <c r="E200" s="162" t="s">
        <v>312</v>
      </c>
      <c r="F200" s="265" t="s">
        <v>313</v>
      </c>
      <c r="G200" s="266"/>
      <c r="H200" s="266"/>
      <c r="I200" s="266"/>
      <c r="J200" s="163" t="s">
        <v>152</v>
      </c>
      <c r="K200" s="164">
        <v>38.512999999999998</v>
      </c>
      <c r="L200" s="267">
        <v>0</v>
      </c>
      <c r="M200" s="266"/>
      <c r="N200" s="268">
        <f>ROUND(L200*K200,3)</f>
        <v>0</v>
      </c>
      <c r="O200" s="266"/>
      <c r="P200" s="266"/>
      <c r="Q200" s="266"/>
      <c r="R200" s="37"/>
      <c r="T200" s="165" t="s">
        <v>34</v>
      </c>
      <c r="U200" s="44" t="s">
        <v>52</v>
      </c>
      <c r="V200" s="36"/>
      <c r="W200" s="166">
        <f>V200*K200</f>
        <v>0</v>
      </c>
      <c r="X200" s="166">
        <v>5.6099999999999997E-2</v>
      </c>
      <c r="Y200" s="166">
        <f>X200*K200</f>
        <v>2.1605792999999998</v>
      </c>
      <c r="Z200" s="166">
        <v>0</v>
      </c>
      <c r="AA200" s="167">
        <f>Z200*K200</f>
        <v>0</v>
      </c>
      <c r="AR200" s="17" t="s">
        <v>153</v>
      </c>
      <c r="AT200" s="17" t="s">
        <v>149</v>
      </c>
      <c r="AU200" s="17" t="s">
        <v>127</v>
      </c>
      <c r="AY200" s="17" t="s">
        <v>148</v>
      </c>
      <c r="BE200" s="105">
        <f>IF(U200="základná",N200,0)</f>
        <v>0</v>
      </c>
      <c r="BF200" s="105">
        <f>IF(U200="znížená",N200,0)</f>
        <v>0</v>
      </c>
      <c r="BG200" s="105">
        <f>IF(U200="zákl. prenesená",N200,0)</f>
        <v>0</v>
      </c>
      <c r="BH200" s="105">
        <f>IF(U200="zníž. prenesená",N200,0)</f>
        <v>0</v>
      </c>
      <c r="BI200" s="105">
        <f>IF(U200="nulová",N200,0)</f>
        <v>0</v>
      </c>
      <c r="BJ200" s="17" t="s">
        <v>127</v>
      </c>
      <c r="BK200" s="168">
        <f>ROUND(L200*K200,3)</f>
        <v>0</v>
      </c>
      <c r="BL200" s="17" t="s">
        <v>153</v>
      </c>
      <c r="BM200" s="17" t="s">
        <v>314</v>
      </c>
    </row>
    <row r="201" spans="2:65" s="10" customFormat="1" ht="22.5" customHeight="1" x14ac:dyDescent="0.3">
      <c r="B201" s="169"/>
      <c r="C201" s="170"/>
      <c r="D201" s="170"/>
      <c r="E201" s="171" t="s">
        <v>34</v>
      </c>
      <c r="F201" s="269" t="s">
        <v>315</v>
      </c>
      <c r="G201" s="270"/>
      <c r="H201" s="270"/>
      <c r="I201" s="270"/>
      <c r="J201" s="170"/>
      <c r="K201" s="172">
        <v>38.512999999999998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159</v>
      </c>
      <c r="AU201" s="176" t="s">
        <v>127</v>
      </c>
      <c r="AV201" s="10" t="s">
        <v>127</v>
      </c>
      <c r="AW201" s="10" t="s">
        <v>41</v>
      </c>
      <c r="AX201" s="10" t="s">
        <v>89</v>
      </c>
      <c r="AY201" s="176" t="s">
        <v>148</v>
      </c>
    </row>
    <row r="202" spans="2:65" s="1" customFormat="1" ht="31.5" customHeight="1" x14ac:dyDescent="0.3">
      <c r="B202" s="35"/>
      <c r="C202" s="161" t="s">
        <v>316</v>
      </c>
      <c r="D202" s="161" t="s">
        <v>149</v>
      </c>
      <c r="E202" s="162" t="s">
        <v>317</v>
      </c>
      <c r="F202" s="265" t="s">
        <v>318</v>
      </c>
      <c r="G202" s="266"/>
      <c r="H202" s="266"/>
      <c r="I202" s="266"/>
      <c r="J202" s="163" t="s">
        <v>152</v>
      </c>
      <c r="K202" s="164">
        <v>37.491999999999997</v>
      </c>
      <c r="L202" s="267">
        <v>0</v>
      </c>
      <c r="M202" s="266"/>
      <c r="N202" s="268">
        <f>ROUND(L202*K202,3)</f>
        <v>0</v>
      </c>
      <c r="O202" s="266"/>
      <c r="P202" s="266"/>
      <c r="Q202" s="266"/>
      <c r="R202" s="37"/>
      <c r="T202" s="165" t="s">
        <v>34</v>
      </c>
      <c r="U202" s="44" t="s">
        <v>52</v>
      </c>
      <c r="V202" s="36"/>
      <c r="W202" s="166">
        <f>V202*K202</f>
        <v>0</v>
      </c>
      <c r="X202" s="166">
        <v>3.6600000000000001E-3</v>
      </c>
      <c r="Y202" s="166">
        <f>X202*K202</f>
        <v>0.13722071999999999</v>
      </c>
      <c r="Z202" s="166">
        <v>0</v>
      </c>
      <c r="AA202" s="167">
        <f>Z202*K202</f>
        <v>0</v>
      </c>
      <c r="AR202" s="17" t="s">
        <v>153</v>
      </c>
      <c r="AT202" s="17" t="s">
        <v>149</v>
      </c>
      <c r="AU202" s="17" t="s">
        <v>127</v>
      </c>
      <c r="AY202" s="17" t="s">
        <v>148</v>
      </c>
      <c r="BE202" s="105">
        <f>IF(U202="základná",N202,0)</f>
        <v>0</v>
      </c>
      <c r="BF202" s="105">
        <f>IF(U202="znížená",N202,0)</f>
        <v>0</v>
      </c>
      <c r="BG202" s="105">
        <f>IF(U202="zákl. prenesená",N202,0)</f>
        <v>0</v>
      </c>
      <c r="BH202" s="105">
        <f>IF(U202="zníž. prenesená",N202,0)</f>
        <v>0</v>
      </c>
      <c r="BI202" s="105">
        <f>IF(U202="nulová",N202,0)</f>
        <v>0</v>
      </c>
      <c r="BJ202" s="17" t="s">
        <v>127</v>
      </c>
      <c r="BK202" s="168">
        <f>ROUND(L202*K202,3)</f>
        <v>0</v>
      </c>
      <c r="BL202" s="17" t="s">
        <v>153</v>
      </c>
      <c r="BM202" s="17" t="s">
        <v>319</v>
      </c>
    </row>
    <row r="203" spans="2:65" s="1" customFormat="1" ht="31.5" customHeight="1" x14ac:dyDescent="0.3">
      <c r="B203" s="35"/>
      <c r="C203" s="161" t="s">
        <v>320</v>
      </c>
      <c r="D203" s="161" t="s">
        <v>149</v>
      </c>
      <c r="E203" s="162" t="s">
        <v>321</v>
      </c>
      <c r="F203" s="265" t="s">
        <v>322</v>
      </c>
      <c r="G203" s="266"/>
      <c r="H203" s="266"/>
      <c r="I203" s="266"/>
      <c r="J203" s="163" t="s">
        <v>152</v>
      </c>
      <c r="K203" s="164">
        <v>7.11</v>
      </c>
      <c r="L203" s="267">
        <v>0</v>
      </c>
      <c r="M203" s="266"/>
      <c r="N203" s="268">
        <f>ROUND(L203*K203,3)</f>
        <v>0</v>
      </c>
      <c r="O203" s="266"/>
      <c r="P203" s="266"/>
      <c r="Q203" s="266"/>
      <c r="R203" s="37"/>
      <c r="T203" s="165" t="s">
        <v>34</v>
      </c>
      <c r="U203" s="44" t="s">
        <v>52</v>
      </c>
      <c r="V203" s="36"/>
      <c r="W203" s="166">
        <f>V203*K203</f>
        <v>0</v>
      </c>
      <c r="X203" s="166">
        <v>3.46E-3</v>
      </c>
      <c r="Y203" s="166">
        <f>X203*K203</f>
        <v>2.46006E-2</v>
      </c>
      <c r="Z203" s="166">
        <v>0</v>
      </c>
      <c r="AA203" s="167">
        <f>Z203*K203</f>
        <v>0</v>
      </c>
      <c r="AR203" s="17" t="s">
        <v>153</v>
      </c>
      <c r="AT203" s="17" t="s">
        <v>149</v>
      </c>
      <c r="AU203" s="17" t="s">
        <v>127</v>
      </c>
      <c r="AY203" s="17" t="s">
        <v>148</v>
      </c>
      <c r="BE203" s="105">
        <f>IF(U203="základná",N203,0)</f>
        <v>0</v>
      </c>
      <c r="BF203" s="105">
        <f>IF(U203="znížená",N203,0)</f>
        <v>0</v>
      </c>
      <c r="BG203" s="105">
        <f>IF(U203="zákl. prenesená",N203,0)</f>
        <v>0</v>
      </c>
      <c r="BH203" s="105">
        <f>IF(U203="zníž. prenesená",N203,0)</f>
        <v>0</v>
      </c>
      <c r="BI203" s="105">
        <f>IF(U203="nulová",N203,0)</f>
        <v>0</v>
      </c>
      <c r="BJ203" s="17" t="s">
        <v>127</v>
      </c>
      <c r="BK203" s="168">
        <f>ROUND(L203*K203,3)</f>
        <v>0</v>
      </c>
      <c r="BL203" s="17" t="s">
        <v>153</v>
      </c>
      <c r="BM203" s="17" t="s">
        <v>323</v>
      </c>
    </row>
    <row r="204" spans="2:65" s="1" customFormat="1" ht="44.25" customHeight="1" x14ac:dyDescent="0.3">
      <c r="B204" s="35"/>
      <c r="C204" s="161" t="s">
        <v>324</v>
      </c>
      <c r="D204" s="161" t="s">
        <v>149</v>
      </c>
      <c r="E204" s="162" t="s">
        <v>325</v>
      </c>
      <c r="F204" s="265" t="s">
        <v>326</v>
      </c>
      <c r="G204" s="266"/>
      <c r="H204" s="266"/>
      <c r="I204" s="266"/>
      <c r="J204" s="163" t="s">
        <v>152</v>
      </c>
      <c r="K204" s="164">
        <v>37.491999999999997</v>
      </c>
      <c r="L204" s="267">
        <v>0</v>
      </c>
      <c r="M204" s="266"/>
      <c r="N204" s="268">
        <f>ROUND(L204*K204,3)</f>
        <v>0</v>
      </c>
      <c r="O204" s="266"/>
      <c r="P204" s="266"/>
      <c r="Q204" s="266"/>
      <c r="R204" s="37"/>
      <c r="T204" s="165" t="s">
        <v>34</v>
      </c>
      <c r="U204" s="44" t="s">
        <v>52</v>
      </c>
      <c r="V204" s="36"/>
      <c r="W204" s="166">
        <f>V204*K204</f>
        <v>0</v>
      </c>
      <c r="X204" s="166">
        <v>0</v>
      </c>
      <c r="Y204" s="166">
        <f>X204*K204</f>
        <v>0</v>
      </c>
      <c r="Z204" s="166">
        <v>0</v>
      </c>
      <c r="AA204" s="167">
        <f>Z204*K204</f>
        <v>0</v>
      </c>
      <c r="AR204" s="17" t="s">
        <v>153</v>
      </c>
      <c r="AT204" s="17" t="s">
        <v>149</v>
      </c>
      <c r="AU204" s="17" t="s">
        <v>127</v>
      </c>
      <c r="AY204" s="17" t="s">
        <v>148</v>
      </c>
      <c r="BE204" s="105">
        <f>IF(U204="základná",N204,0)</f>
        <v>0</v>
      </c>
      <c r="BF204" s="105">
        <f>IF(U204="znížená",N204,0)</f>
        <v>0</v>
      </c>
      <c r="BG204" s="105">
        <f>IF(U204="zákl. prenesená",N204,0)</f>
        <v>0</v>
      </c>
      <c r="BH204" s="105">
        <f>IF(U204="zníž. prenesená",N204,0)</f>
        <v>0</v>
      </c>
      <c r="BI204" s="105">
        <f>IF(U204="nulová",N204,0)</f>
        <v>0</v>
      </c>
      <c r="BJ204" s="17" t="s">
        <v>127</v>
      </c>
      <c r="BK204" s="168">
        <f>ROUND(L204*K204,3)</f>
        <v>0</v>
      </c>
      <c r="BL204" s="17" t="s">
        <v>153</v>
      </c>
      <c r="BM204" s="17" t="s">
        <v>327</v>
      </c>
    </row>
    <row r="205" spans="2:65" s="9" customFormat="1" ht="29.85" customHeight="1" x14ac:dyDescent="0.3">
      <c r="B205" s="150"/>
      <c r="C205" s="151"/>
      <c r="D205" s="160" t="s">
        <v>115</v>
      </c>
      <c r="E205" s="160"/>
      <c r="F205" s="160"/>
      <c r="G205" s="160"/>
      <c r="H205" s="160"/>
      <c r="I205" s="160"/>
      <c r="J205" s="160"/>
      <c r="K205" s="160"/>
      <c r="L205" s="160"/>
      <c r="M205" s="160"/>
      <c r="N205" s="289">
        <f>BK205</f>
        <v>0</v>
      </c>
      <c r="O205" s="290"/>
      <c r="P205" s="290"/>
      <c r="Q205" s="290"/>
      <c r="R205" s="153"/>
      <c r="T205" s="154"/>
      <c r="U205" s="151"/>
      <c r="V205" s="151"/>
      <c r="W205" s="155">
        <f>SUM(W206:W236)</f>
        <v>0</v>
      </c>
      <c r="X205" s="151"/>
      <c r="Y205" s="155">
        <f>SUM(Y206:Y236)</f>
        <v>1.8552624</v>
      </c>
      <c r="Z205" s="151"/>
      <c r="AA205" s="156">
        <f>SUM(AA206:AA236)</f>
        <v>8.3207200000000014</v>
      </c>
      <c r="AR205" s="157" t="s">
        <v>89</v>
      </c>
      <c r="AT205" s="158" t="s">
        <v>84</v>
      </c>
      <c r="AU205" s="158" t="s">
        <v>89</v>
      </c>
      <c r="AY205" s="157" t="s">
        <v>148</v>
      </c>
      <c r="BK205" s="159">
        <f>SUM(BK206:BK236)</f>
        <v>0</v>
      </c>
    </row>
    <row r="206" spans="2:65" s="1" customFormat="1" ht="31.5" customHeight="1" x14ac:dyDescent="0.3">
      <c r="B206" s="35"/>
      <c r="C206" s="161" t="s">
        <v>328</v>
      </c>
      <c r="D206" s="161" t="s">
        <v>149</v>
      </c>
      <c r="E206" s="162" t="s">
        <v>329</v>
      </c>
      <c r="F206" s="265" t="s">
        <v>330</v>
      </c>
      <c r="G206" s="266"/>
      <c r="H206" s="266"/>
      <c r="I206" s="266"/>
      <c r="J206" s="163" t="s">
        <v>256</v>
      </c>
      <c r="K206" s="164">
        <v>30.64</v>
      </c>
      <c r="L206" s="267">
        <v>0</v>
      </c>
      <c r="M206" s="266"/>
      <c r="N206" s="268">
        <f>ROUND(L206*K206,3)</f>
        <v>0</v>
      </c>
      <c r="O206" s="266"/>
      <c r="P206" s="266"/>
      <c r="Q206" s="266"/>
      <c r="R206" s="37"/>
      <c r="T206" s="165" t="s">
        <v>34</v>
      </c>
      <c r="U206" s="44" t="s">
        <v>52</v>
      </c>
      <c r="V206" s="36"/>
      <c r="W206" s="166">
        <f>V206*K206</f>
        <v>0</v>
      </c>
      <c r="X206" s="166">
        <v>5.7579999999999999E-2</v>
      </c>
      <c r="Y206" s="166">
        <f>X206*K206</f>
        <v>1.7642511999999999</v>
      </c>
      <c r="Z206" s="166">
        <v>0</v>
      </c>
      <c r="AA206" s="167">
        <f>Z206*K206</f>
        <v>0</v>
      </c>
      <c r="AR206" s="17" t="s">
        <v>153</v>
      </c>
      <c r="AT206" s="17" t="s">
        <v>149</v>
      </c>
      <c r="AU206" s="17" t="s">
        <v>127</v>
      </c>
      <c r="AY206" s="17" t="s">
        <v>148</v>
      </c>
      <c r="BE206" s="105">
        <f>IF(U206="základná",N206,0)</f>
        <v>0</v>
      </c>
      <c r="BF206" s="105">
        <f>IF(U206="znížená",N206,0)</f>
        <v>0</v>
      </c>
      <c r="BG206" s="105">
        <f>IF(U206="zákl. prenesená",N206,0)</f>
        <v>0</v>
      </c>
      <c r="BH206" s="105">
        <f>IF(U206="zníž. prenesená",N206,0)</f>
        <v>0</v>
      </c>
      <c r="BI206" s="105">
        <f>IF(U206="nulová",N206,0)</f>
        <v>0</v>
      </c>
      <c r="BJ206" s="17" t="s">
        <v>127</v>
      </c>
      <c r="BK206" s="168">
        <f>ROUND(L206*K206,3)</f>
        <v>0</v>
      </c>
      <c r="BL206" s="17" t="s">
        <v>153</v>
      </c>
      <c r="BM206" s="17" t="s">
        <v>331</v>
      </c>
    </row>
    <row r="207" spans="2:65" s="10" customFormat="1" ht="22.5" customHeight="1" x14ac:dyDescent="0.3">
      <c r="B207" s="169"/>
      <c r="C207" s="170"/>
      <c r="D207" s="170"/>
      <c r="E207" s="171" t="s">
        <v>34</v>
      </c>
      <c r="F207" s="269" t="s">
        <v>332</v>
      </c>
      <c r="G207" s="270"/>
      <c r="H207" s="270"/>
      <c r="I207" s="270"/>
      <c r="J207" s="170"/>
      <c r="K207" s="172">
        <v>24.27</v>
      </c>
      <c r="L207" s="170"/>
      <c r="M207" s="170"/>
      <c r="N207" s="170"/>
      <c r="O207" s="170"/>
      <c r="P207" s="170"/>
      <c r="Q207" s="170"/>
      <c r="R207" s="173"/>
      <c r="T207" s="174"/>
      <c r="U207" s="170"/>
      <c r="V207" s="170"/>
      <c r="W207" s="170"/>
      <c r="X207" s="170"/>
      <c r="Y207" s="170"/>
      <c r="Z207" s="170"/>
      <c r="AA207" s="175"/>
      <c r="AT207" s="176" t="s">
        <v>159</v>
      </c>
      <c r="AU207" s="176" t="s">
        <v>127</v>
      </c>
      <c r="AV207" s="10" t="s">
        <v>127</v>
      </c>
      <c r="AW207" s="10" t="s">
        <v>41</v>
      </c>
      <c r="AX207" s="10" t="s">
        <v>85</v>
      </c>
      <c r="AY207" s="176" t="s">
        <v>148</v>
      </c>
    </row>
    <row r="208" spans="2:65" s="10" customFormat="1" ht="22.5" customHeight="1" x14ac:dyDescent="0.3">
      <c r="B208" s="169"/>
      <c r="C208" s="170"/>
      <c r="D208" s="170"/>
      <c r="E208" s="171" t="s">
        <v>34</v>
      </c>
      <c r="F208" s="271" t="s">
        <v>333</v>
      </c>
      <c r="G208" s="270"/>
      <c r="H208" s="270"/>
      <c r="I208" s="270"/>
      <c r="J208" s="170"/>
      <c r="K208" s="172">
        <v>6.37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159</v>
      </c>
      <c r="AU208" s="176" t="s">
        <v>127</v>
      </c>
      <c r="AV208" s="10" t="s">
        <v>127</v>
      </c>
      <c r="AW208" s="10" t="s">
        <v>41</v>
      </c>
      <c r="AX208" s="10" t="s">
        <v>85</v>
      </c>
      <c r="AY208" s="176" t="s">
        <v>148</v>
      </c>
    </row>
    <row r="209" spans="2:65" s="11" customFormat="1" ht="22.5" customHeight="1" x14ac:dyDescent="0.3">
      <c r="B209" s="177"/>
      <c r="C209" s="178"/>
      <c r="D209" s="178"/>
      <c r="E209" s="179" t="s">
        <v>34</v>
      </c>
      <c r="F209" s="272" t="s">
        <v>208</v>
      </c>
      <c r="G209" s="273"/>
      <c r="H209" s="273"/>
      <c r="I209" s="273"/>
      <c r="J209" s="178"/>
      <c r="K209" s="180">
        <v>30.64</v>
      </c>
      <c r="L209" s="178"/>
      <c r="M209" s="178"/>
      <c r="N209" s="178"/>
      <c r="O209" s="178"/>
      <c r="P209" s="178"/>
      <c r="Q209" s="178"/>
      <c r="R209" s="181"/>
      <c r="T209" s="182"/>
      <c r="U209" s="178"/>
      <c r="V209" s="178"/>
      <c r="W209" s="178"/>
      <c r="X209" s="178"/>
      <c r="Y209" s="178"/>
      <c r="Z209" s="178"/>
      <c r="AA209" s="183"/>
      <c r="AT209" s="184" t="s">
        <v>159</v>
      </c>
      <c r="AU209" s="184" t="s">
        <v>127</v>
      </c>
      <c r="AV209" s="11" t="s">
        <v>153</v>
      </c>
      <c r="AW209" s="11" t="s">
        <v>41</v>
      </c>
      <c r="AX209" s="11" t="s">
        <v>89</v>
      </c>
      <c r="AY209" s="184" t="s">
        <v>148</v>
      </c>
    </row>
    <row r="210" spans="2:65" s="12" customFormat="1" ht="31.5" customHeight="1" x14ac:dyDescent="0.3">
      <c r="B210" s="185"/>
      <c r="C210" s="186"/>
      <c r="D210" s="186"/>
      <c r="E210" s="187" t="s">
        <v>34</v>
      </c>
      <c r="F210" s="274" t="s">
        <v>334</v>
      </c>
      <c r="G210" s="275"/>
      <c r="H210" s="275"/>
      <c r="I210" s="275"/>
      <c r="J210" s="186"/>
      <c r="K210" s="188" t="s">
        <v>34</v>
      </c>
      <c r="L210" s="186"/>
      <c r="M210" s="186"/>
      <c r="N210" s="186"/>
      <c r="O210" s="186"/>
      <c r="P210" s="186"/>
      <c r="Q210" s="186"/>
      <c r="R210" s="189"/>
      <c r="T210" s="190"/>
      <c r="U210" s="186"/>
      <c r="V210" s="186"/>
      <c r="W210" s="186"/>
      <c r="X210" s="186"/>
      <c r="Y210" s="186"/>
      <c r="Z210" s="186"/>
      <c r="AA210" s="191"/>
      <c r="AT210" s="192" t="s">
        <v>159</v>
      </c>
      <c r="AU210" s="192" t="s">
        <v>127</v>
      </c>
      <c r="AV210" s="12" t="s">
        <v>89</v>
      </c>
      <c r="AW210" s="12" t="s">
        <v>41</v>
      </c>
      <c r="AX210" s="12" t="s">
        <v>85</v>
      </c>
      <c r="AY210" s="192" t="s">
        <v>148</v>
      </c>
    </row>
    <row r="211" spans="2:65" s="1" customFormat="1" ht="44.25" customHeight="1" x14ac:dyDescent="0.3">
      <c r="B211" s="35"/>
      <c r="C211" s="161" t="s">
        <v>335</v>
      </c>
      <c r="D211" s="161" t="s">
        <v>149</v>
      </c>
      <c r="E211" s="162" t="s">
        <v>336</v>
      </c>
      <c r="F211" s="265" t="s">
        <v>337</v>
      </c>
      <c r="G211" s="266"/>
      <c r="H211" s="266"/>
      <c r="I211" s="266"/>
      <c r="J211" s="163" t="s">
        <v>338</v>
      </c>
      <c r="K211" s="164">
        <v>2</v>
      </c>
      <c r="L211" s="267">
        <v>0</v>
      </c>
      <c r="M211" s="266"/>
      <c r="N211" s="268">
        <f>ROUND(L211*K211,3)</f>
        <v>0</v>
      </c>
      <c r="O211" s="266"/>
      <c r="P211" s="266"/>
      <c r="Q211" s="266"/>
      <c r="R211" s="37"/>
      <c r="T211" s="165" t="s">
        <v>34</v>
      </c>
      <c r="U211" s="44" t="s">
        <v>52</v>
      </c>
      <c r="V211" s="36"/>
      <c r="W211" s="166">
        <f>V211*K211</f>
        <v>0</v>
      </c>
      <c r="X211" s="166">
        <v>4.428E-2</v>
      </c>
      <c r="Y211" s="166">
        <f>X211*K211</f>
        <v>8.856E-2</v>
      </c>
      <c r="Z211" s="166">
        <v>0</v>
      </c>
      <c r="AA211" s="167">
        <f>Z211*K211</f>
        <v>0</v>
      </c>
      <c r="AR211" s="17" t="s">
        <v>153</v>
      </c>
      <c r="AT211" s="17" t="s">
        <v>149</v>
      </c>
      <c r="AU211" s="17" t="s">
        <v>127</v>
      </c>
      <c r="AY211" s="17" t="s">
        <v>148</v>
      </c>
      <c r="BE211" s="105">
        <f>IF(U211="základná",N211,0)</f>
        <v>0</v>
      </c>
      <c r="BF211" s="105">
        <f>IF(U211="znížená",N211,0)</f>
        <v>0</v>
      </c>
      <c r="BG211" s="105">
        <f>IF(U211="zákl. prenesená",N211,0)</f>
        <v>0</v>
      </c>
      <c r="BH211" s="105">
        <f>IF(U211="zníž. prenesená",N211,0)</f>
        <v>0</v>
      </c>
      <c r="BI211" s="105">
        <f>IF(U211="nulová",N211,0)</f>
        <v>0</v>
      </c>
      <c r="BJ211" s="17" t="s">
        <v>127</v>
      </c>
      <c r="BK211" s="168">
        <f>ROUND(L211*K211,3)</f>
        <v>0</v>
      </c>
      <c r="BL211" s="17" t="s">
        <v>153</v>
      </c>
      <c r="BM211" s="17" t="s">
        <v>339</v>
      </c>
    </row>
    <row r="212" spans="2:65" s="10" customFormat="1" ht="22.5" customHeight="1" x14ac:dyDescent="0.3">
      <c r="B212" s="169"/>
      <c r="C212" s="170"/>
      <c r="D212" s="170"/>
      <c r="E212" s="171" t="s">
        <v>34</v>
      </c>
      <c r="F212" s="269" t="s">
        <v>340</v>
      </c>
      <c r="G212" s="270"/>
      <c r="H212" s="270"/>
      <c r="I212" s="270"/>
      <c r="J212" s="170"/>
      <c r="K212" s="172">
        <v>1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159</v>
      </c>
      <c r="AU212" s="176" t="s">
        <v>127</v>
      </c>
      <c r="AV212" s="10" t="s">
        <v>127</v>
      </c>
      <c r="AW212" s="10" t="s">
        <v>41</v>
      </c>
      <c r="AX212" s="10" t="s">
        <v>85</v>
      </c>
      <c r="AY212" s="176" t="s">
        <v>148</v>
      </c>
    </row>
    <row r="213" spans="2:65" s="10" customFormat="1" ht="22.5" customHeight="1" x14ac:dyDescent="0.3">
      <c r="B213" s="169"/>
      <c r="C213" s="170"/>
      <c r="D213" s="170"/>
      <c r="E213" s="171" t="s">
        <v>34</v>
      </c>
      <c r="F213" s="271" t="s">
        <v>341</v>
      </c>
      <c r="G213" s="270"/>
      <c r="H213" s="270"/>
      <c r="I213" s="270"/>
      <c r="J213" s="170"/>
      <c r="K213" s="172">
        <v>1</v>
      </c>
      <c r="L213" s="170"/>
      <c r="M213" s="170"/>
      <c r="N213" s="170"/>
      <c r="O213" s="170"/>
      <c r="P213" s="170"/>
      <c r="Q213" s="170"/>
      <c r="R213" s="173"/>
      <c r="T213" s="174"/>
      <c r="U213" s="170"/>
      <c r="V213" s="170"/>
      <c r="W213" s="170"/>
      <c r="X213" s="170"/>
      <c r="Y213" s="170"/>
      <c r="Z213" s="170"/>
      <c r="AA213" s="175"/>
      <c r="AT213" s="176" t="s">
        <v>159</v>
      </c>
      <c r="AU213" s="176" t="s">
        <v>127</v>
      </c>
      <c r="AV213" s="10" t="s">
        <v>127</v>
      </c>
      <c r="AW213" s="10" t="s">
        <v>41</v>
      </c>
      <c r="AX213" s="10" t="s">
        <v>85</v>
      </c>
      <c r="AY213" s="176" t="s">
        <v>148</v>
      </c>
    </row>
    <row r="214" spans="2:65" s="11" customFormat="1" ht="22.5" customHeight="1" x14ac:dyDescent="0.3">
      <c r="B214" s="177"/>
      <c r="C214" s="178"/>
      <c r="D214" s="178"/>
      <c r="E214" s="179" t="s">
        <v>34</v>
      </c>
      <c r="F214" s="272" t="s">
        <v>208</v>
      </c>
      <c r="G214" s="273"/>
      <c r="H214" s="273"/>
      <c r="I214" s="273"/>
      <c r="J214" s="178"/>
      <c r="K214" s="180">
        <v>2</v>
      </c>
      <c r="L214" s="178"/>
      <c r="M214" s="178"/>
      <c r="N214" s="178"/>
      <c r="O214" s="178"/>
      <c r="P214" s="178"/>
      <c r="Q214" s="178"/>
      <c r="R214" s="181"/>
      <c r="T214" s="182"/>
      <c r="U214" s="178"/>
      <c r="V214" s="178"/>
      <c r="W214" s="178"/>
      <c r="X214" s="178"/>
      <c r="Y214" s="178"/>
      <c r="Z214" s="178"/>
      <c r="AA214" s="183"/>
      <c r="AT214" s="184" t="s">
        <v>159</v>
      </c>
      <c r="AU214" s="184" t="s">
        <v>127</v>
      </c>
      <c r="AV214" s="11" t="s">
        <v>153</v>
      </c>
      <c r="AW214" s="11" t="s">
        <v>41</v>
      </c>
      <c r="AX214" s="11" t="s">
        <v>89</v>
      </c>
      <c r="AY214" s="184" t="s">
        <v>148</v>
      </c>
    </row>
    <row r="215" spans="2:65" s="1" customFormat="1" ht="31.5" customHeight="1" x14ac:dyDescent="0.3">
      <c r="B215" s="35"/>
      <c r="C215" s="161" t="s">
        <v>342</v>
      </c>
      <c r="D215" s="161" t="s">
        <v>149</v>
      </c>
      <c r="E215" s="162" t="s">
        <v>343</v>
      </c>
      <c r="F215" s="265" t="s">
        <v>344</v>
      </c>
      <c r="G215" s="266"/>
      <c r="H215" s="266"/>
      <c r="I215" s="266"/>
      <c r="J215" s="163" t="s">
        <v>212</v>
      </c>
      <c r="K215" s="164">
        <v>840</v>
      </c>
      <c r="L215" s="267">
        <v>0</v>
      </c>
      <c r="M215" s="266"/>
      <c r="N215" s="268">
        <f>ROUND(L215*K215,3)</f>
        <v>0</v>
      </c>
      <c r="O215" s="266"/>
      <c r="P215" s="266"/>
      <c r="Q215" s="266"/>
      <c r="R215" s="37"/>
      <c r="T215" s="165" t="s">
        <v>34</v>
      </c>
      <c r="U215" s="44" t="s">
        <v>52</v>
      </c>
      <c r="V215" s="36"/>
      <c r="W215" s="166">
        <f>V215*K215</f>
        <v>0</v>
      </c>
      <c r="X215" s="166">
        <v>0</v>
      </c>
      <c r="Y215" s="166">
        <f>X215*K215</f>
        <v>0</v>
      </c>
      <c r="Z215" s="166">
        <v>1.0000000000000001E-5</v>
      </c>
      <c r="AA215" s="167">
        <f>Z215*K215</f>
        <v>8.4000000000000012E-3</v>
      </c>
      <c r="AR215" s="17" t="s">
        <v>153</v>
      </c>
      <c r="AT215" s="17" t="s">
        <v>149</v>
      </c>
      <c r="AU215" s="17" t="s">
        <v>127</v>
      </c>
      <c r="AY215" s="17" t="s">
        <v>148</v>
      </c>
      <c r="BE215" s="105">
        <f>IF(U215="základná",N215,0)</f>
        <v>0</v>
      </c>
      <c r="BF215" s="105">
        <f>IF(U215="znížená",N215,0)</f>
        <v>0</v>
      </c>
      <c r="BG215" s="105">
        <f>IF(U215="zákl. prenesená",N215,0)</f>
        <v>0</v>
      </c>
      <c r="BH215" s="105">
        <f>IF(U215="zníž. prenesená",N215,0)</f>
        <v>0</v>
      </c>
      <c r="BI215" s="105">
        <f>IF(U215="nulová",N215,0)</f>
        <v>0</v>
      </c>
      <c r="BJ215" s="17" t="s">
        <v>127</v>
      </c>
      <c r="BK215" s="168">
        <f>ROUND(L215*K215,3)</f>
        <v>0</v>
      </c>
      <c r="BL215" s="17" t="s">
        <v>153</v>
      </c>
      <c r="BM215" s="17" t="s">
        <v>345</v>
      </c>
    </row>
    <row r="216" spans="2:65" s="10" customFormat="1" ht="22.5" customHeight="1" x14ac:dyDescent="0.3">
      <c r="B216" s="169"/>
      <c r="C216" s="170"/>
      <c r="D216" s="170"/>
      <c r="E216" s="171" t="s">
        <v>34</v>
      </c>
      <c r="F216" s="269" t="s">
        <v>346</v>
      </c>
      <c r="G216" s="270"/>
      <c r="H216" s="270"/>
      <c r="I216" s="270"/>
      <c r="J216" s="170"/>
      <c r="K216" s="172">
        <v>840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159</v>
      </c>
      <c r="AU216" s="176" t="s">
        <v>127</v>
      </c>
      <c r="AV216" s="10" t="s">
        <v>127</v>
      </c>
      <c r="AW216" s="10" t="s">
        <v>41</v>
      </c>
      <c r="AX216" s="10" t="s">
        <v>89</v>
      </c>
      <c r="AY216" s="176" t="s">
        <v>148</v>
      </c>
    </row>
    <row r="217" spans="2:65" s="1" customFormat="1" ht="22.5" customHeight="1" x14ac:dyDescent="0.3">
      <c r="B217" s="35"/>
      <c r="C217" s="161" t="s">
        <v>347</v>
      </c>
      <c r="D217" s="161" t="s">
        <v>149</v>
      </c>
      <c r="E217" s="162" t="s">
        <v>348</v>
      </c>
      <c r="F217" s="265" t="s">
        <v>349</v>
      </c>
      <c r="G217" s="266"/>
      <c r="H217" s="266"/>
      <c r="I217" s="266"/>
      <c r="J217" s="163" t="s">
        <v>338</v>
      </c>
      <c r="K217" s="164">
        <v>1</v>
      </c>
      <c r="L217" s="267">
        <v>0</v>
      </c>
      <c r="M217" s="266"/>
      <c r="N217" s="268">
        <f>ROUND(L217*K217,3)</f>
        <v>0</v>
      </c>
      <c r="O217" s="266"/>
      <c r="P217" s="266"/>
      <c r="Q217" s="266"/>
      <c r="R217" s="37"/>
      <c r="T217" s="165" t="s">
        <v>34</v>
      </c>
      <c r="U217" s="44" t="s">
        <v>52</v>
      </c>
      <c r="V217" s="36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7" t="s">
        <v>153</v>
      </c>
      <c r="AT217" s="17" t="s">
        <v>149</v>
      </c>
      <c r="AU217" s="17" t="s">
        <v>127</v>
      </c>
      <c r="AY217" s="17" t="s">
        <v>148</v>
      </c>
      <c r="BE217" s="105">
        <f>IF(U217="základná",N217,0)</f>
        <v>0</v>
      </c>
      <c r="BF217" s="105">
        <f>IF(U217="znížená",N217,0)</f>
        <v>0</v>
      </c>
      <c r="BG217" s="105">
        <f>IF(U217="zákl. prenesená",N217,0)</f>
        <v>0</v>
      </c>
      <c r="BH217" s="105">
        <f>IF(U217="zníž. prenesená",N217,0)</f>
        <v>0</v>
      </c>
      <c r="BI217" s="105">
        <f>IF(U217="nulová",N217,0)</f>
        <v>0</v>
      </c>
      <c r="BJ217" s="17" t="s">
        <v>127</v>
      </c>
      <c r="BK217" s="168">
        <f>ROUND(L217*K217,3)</f>
        <v>0</v>
      </c>
      <c r="BL217" s="17" t="s">
        <v>153</v>
      </c>
      <c r="BM217" s="17" t="s">
        <v>350</v>
      </c>
    </row>
    <row r="218" spans="2:65" s="1" customFormat="1" ht="31.5" customHeight="1" x14ac:dyDescent="0.3">
      <c r="B218" s="35"/>
      <c r="C218" s="161" t="s">
        <v>351</v>
      </c>
      <c r="D218" s="161" t="s">
        <v>149</v>
      </c>
      <c r="E218" s="162" t="s">
        <v>352</v>
      </c>
      <c r="F218" s="265" t="s">
        <v>353</v>
      </c>
      <c r="G218" s="266"/>
      <c r="H218" s="266"/>
      <c r="I218" s="266"/>
      <c r="J218" s="163" t="s">
        <v>256</v>
      </c>
      <c r="K218" s="164">
        <v>10.64</v>
      </c>
      <c r="L218" s="267">
        <v>0</v>
      </c>
      <c r="M218" s="266"/>
      <c r="N218" s="268">
        <f>ROUND(L218*K218,3)</f>
        <v>0</v>
      </c>
      <c r="O218" s="266"/>
      <c r="P218" s="266"/>
      <c r="Q218" s="266"/>
      <c r="R218" s="37"/>
      <c r="T218" s="165" t="s">
        <v>34</v>
      </c>
      <c r="U218" s="44" t="s">
        <v>52</v>
      </c>
      <c r="V218" s="36"/>
      <c r="W218" s="166">
        <f>V218*K218</f>
        <v>0</v>
      </c>
      <c r="X218" s="166">
        <v>0</v>
      </c>
      <c r="Y218" s="166">
        <f>X218*K218</f>
        <v>0</v>
      </c>
      <c r="Z218" s="166">
        <v>0</v>
      </c>
      <c r="AA218" s="167">
        <f>Z218*K218</f>
        <v>0</v>
      </c>
      <c r="AR218" s="17" t="s">
        <v>153</v>
      </c>
      <c r="AT218" s="17" t="s">
        <v>149</v>
      </c>
      <c r="AU218" s="17" t="s">
        <v>127</v>
      </c>
      <c r="AY218" s="17" t="s">
        <v>148</v>
      </c>
      <c r="BE218" s="105">
        <f>IF(U218="základná",N218,0)</f>
        <v>0</v>
      </c>
      <c r="BF218" s="105">
        <f>IF(U218="znížená",N218,0)</f>
        <v>0</v>
      </c>
      <c r="BG218" s="105">
        <f>IF(U218="zákl. prenesená",N218,0)</f>
        <v>0</v>
      </c>
      <c r="BH218" s="105">
        <f>IF(U218="zníž. prenesená",N218,0)</f>
        <v>0</v>
      </c>
      <c r="BI218" s="105">
        <f>IF(U218="nulová",N218,0)</f>
        <v>0</v>
      </c>
      <c r="BJ218" s="17" t="s">
        <v>127</v>
      </c>
      <c r="BK218" s="168">
        <f>ROUND(L218*K218,3)</f>
        <v>0</v>
      </c>
      <c r="BL218" s="17" t="s">
        <v>153</v>
      </c>
      <c r="BM218" s="17" t="s">
        <v>354</v>
      </c>
    </row>
    <row r="219" spans="2:65" s="10" customFormat="1" ht="22.5" customHeight="1" x14ac:dyDescent="0.3">
      <c r="B219" s="169"/>
      <c r="C219" s="170"/>
      <c r="D219" s="170"/>
      <c r="E219" s="171" t="s">
        <v>34</v>
      </c>
      <c r="F219" s="269" t="s">
        <v>355</v>
      </c>
      <c r="G219" s="270"/>
      <c r="H219" s="270"/>
      <c r="I219" s="270"/>
      <c r="J219" s="170"/>
      <c r="K219" s="172">
        <v>10.64</v>
      </c>
      <c r="L219" s="170"/>
      <c r="M219" s="170"/>
      <c r="N219" s="170"/>
      <c r="O219" s="170"/>
      <c r="P219" s="170"/>
      <c r="Q219" s="170"/>
      <c r="R219" s="173"/>
      <c r="T219" s="174"/>
      <c r="U219" s="170"/>
      <c r="V219" s="170"/>
      <c r="W219" s="170"/>
      <c r="X219" s="170"/>
      <c r="Y219" s="170"/>
      <c r="Z219" s="170"/>
      <c r="AA219" s="175"/>
      <c r="AT219" s="176" t="s">
        <v>159</v>
      </c>
      <c r="AU219" s="176" t="s">
        <v>127</v>
      </c>
      <c r="AV219" s="10" t="s">
        <v>127</v>
      </c>
      <c r="AW219" s="10" t="s">
        <v>41</v>
      </c>
      <c r="AX219" s="10" t="s">
        <v>89</v>
      </c>
      <c r="AY219" s="176" t="s">
        <v>148</v>
      </c>
    </row>
    <row r="220" spans="2:65" s="1" customFormat="1" ht="31.5" customHeight="1" x14ac:dyDescent="0.3">
      <c r="B220" s="35"/>
      <c r="C220" s="161" t="s">
        <v>356</v>
      </c>
      <c r="D220" s="161" t="s">
        <v>149</v>
      </c>
      <c r="E220" s="162" t="s">
        <v>357</v>
      </c>
      <c r="F220" s="265" t="s">
        <v>358</v>
      </c>
      <c r="G220" s="266"/>
      <c r="H220" s="266"/>
      <c r="I220" s="266"/>
      <c r="J220" s="163" t="s">
        <v>152</v>
      </c>
      <c r="K220" s="164">
        <v>44.319000000000003</v>
      </c>
      <c r="L220" s="267">
        <v>0</v>
      </c>
      <c r="M220" s="266"/>
      <c r="N220" s="268">
        <f>ROUND(L220*K220,3)</f>
        <v>0</v>
      </c>
      <c r="O220" s="266"/>
      <c r="P220" s="266"/>
      <c r="Q220" s="266"/>
      <c r="R220" s="37"/>
      <c r="T220" s="165" t="s">
        <v>34</v>
      </c>
      <c r="U220" s="44" t="s">
        <v>52</v>
      </c>
      <c r="V220" s="36"/>
      <c r="W220" s="166">
        <f>V220*K220</f>
        <v>0</v>
      </c>
      <c r="X220" s="166">
        <v>0</v>
      </c>
      <c r="Y220" s="166">
        <f>X220*K220</f>
        <v>0</v>
      </c>
      <c r="Z220" s="166">
        <v>0</v>
      </c>
      <c r="AA220" s="167">
        <f>Z220*K220</f>
        <v>0</v>
      </c>
      <c r="AR220" s="17" t="s">
        <v>153</v>
      </c>
      <c r="AT220" s="17" t="s">
        <v>149</v>
      </c>
      <c r="AU220" s="17" t="s">
        <v>127</v>
      </c>
      <c r="AY220" s="17" t="s">
        <v>148</v>
      </c>
      <c r="BE220" s="105">
        <f>IF(U220="základná",N220,0)</f>
        <v>0</v>
      </c>
      <c r="BF220" s="105">
        <f>IF(U220="znížená",N220,0)</f>
        <v>0</v>
      </c>
      <c r="BG220" s="105">
        <f>IF(U220="zákl. prenesená",N220,0)</f>
        <v>0</v>
      </c>
      <c r="BH220" s="105">
        <f>IF(U220="zníž. prenesená",N220,0)</f>
        <v>0</v>
      </c>
      <c r="BI220" s="105">
        <f>IF(U220="nulová",N220,0)</f>
        <v>0</v>
      </c>
      <c r="BJ220" s="17" t="s">
        <v>127</v>
      </c>
      <c r="BK220" s="168">
        <f>ROUND(L220*K220,3)</f>
        <v>0</v>
      </c>
      <c r="BL220" s="17" t="s">
        <v>153</v>
      </c>
      <c r="BM220" s="17" t="s">
        <v>359</v>
      </c>
    </row>
    <row r="221" spans="2:65" s="10" customFormat="1" ht="22.5" customHeight="1" x14ac:dyDescent="0.3">
      <c r="B221" s="169"/>
      <c r="C221" s="170"/>
      <c r="D221" s="170"/>
      <c r="E221" s="171" t="s">
        <v>34</v>
      </c>
      <c r="F221" s="269" t="s">
        <v>360</v>
      </c>
      <c r="G221" s="270"/>
      <c r="H221" s="270"/>
      <c r="I221" s="270"/>
      <c r="J221" s="170"/>
      <c r="K221" s="172">
        <v>44.319000000000003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159</v>
      </c>
      <c r="AU221" s="176" t="s">
        <v>127</v>
      </c>
      <c r="AV221" s="10" t="s">
        <v>127</v>
      </c>
      <c r="AW221" s="10" t="s">
        <v>41</v>
      </c>
      <c r="AX221" s="10" t="s">
        <v>89</v>
      </c>
      <c r="AY221" s="176" t="s">
        <v>148</v>
      </c>
    </row>
    <row r="222" spans="2:65" s="1" customFormat="1" ht="31.5" customHeight="1" x14ac:dyDescent="0.3">
      <c r="B222" s="35"/>
      <c r="C222" s="161" t="s">
        <v>361</v>
      </c>
      <c r="D222" s="161" t="s">
        <v>149</v>
      </c>
      <c r="E222" s="162" t="s">
        <v>362</v>
      </c>
      <c r="F222" s="265" t="s">
        <v>363</v>
      </c>
      <c r="G222" s="266"/>
      <c r="H222" s="266"/>
      <c r="I222" s="266"/>
      <c r="J222" s="163" t="s">
        <v>152</v>
      </c>
      <c r="K222" s="164">
        <v>6</v>
      </c>
      <c r="L222" s="267">
        <v>0</v>
      </c>
      <c r="M222" s="266"/>
      <c r="N222" s="268">
        <f>ROUND(L222*K222,3)</f>
        <v>0</v>
      </c>
      <c r="O222" s="266"/>
      <c r="P222" s="266"/>
      <c r="Q222" s="266"/>
      <c r="R222" s="37"/>
      <c r="T222" s="165" t="s">
        <v>34</v>
      </c>
      <c r="U222" s="44" t="s">
        <v>52</v>
      </c>
      <c r="V222" s="36"/>
      <c r="W222" s="166">
        <f>V222*K222</f>
        <v>0</v>
      </c>
      <c r="X222" s="166">
        <v>0</v>
      </c>
      <c r="Y222" s="166">
        <f>X222*K222</f>
        <v>0</v>
      </c>
      <c r="Z222" s="166">
        <v>0.126</v>
      </c>
      <c r="AA222" s="167">
        <f>Z222*K222</f>
        <v>0.75600000000000001</v>
      </c>
      <c r="AR222" s="17" t="s">
        <v>153</v>
      </c>
      <c r="AT222" s="17" t="s">
        <v>149</v>
      </c>
      <c r="AU222" s="17" t="s">
        <v>127</v>
      </c>
      <c r="AY222" s="17" t="s">
        <v>148</v>
      </c>
      <c r="BE222" s="105">
        <f>IF(U222="základná",N222,0)</f>
        <v>0</v>
      </c>
      <c r="BF222" s="105">
        <f>IF(U222="znížená",N222,0)</f>
        <v>0</v>
      </c>
      <c r="BG222" s="105">
        <f>IF(U222="zákl. prenesená",N222,0)</f>
        <v>0</v>
      </c>
      <c r="BH222" s="105">
        <f>IF(U222="zníž. prenesená",N222,0)</f>
        <v>0</v>
      </c>
      <c r="BI222" s="105">
        <f>IF(U222="nulová",N222,0)</f>
        <v>0</v>
      </c>
      <c r="BJ222" s="17" t="s">
        <v>127</v>
      </c>
      <c r="BK222" s="168">
        <f>ROUND(L222*K222,3)</f>
        <v>0</v>
      </c>
      <c r="BL222" s="17" t="s">
        <v>153</v>
      </c>
      <c r="BM222" s="17" t="s">
        <v>364</v>
      </c>
    </row>
    <row r="223" spans="2:65" s="1" customFormat="1" ht="44.25" customHeight="1" x14ac:dyDescent="0.3">
      <c r="B223" s="35"/>
      <c r="C223" s="161" t="s">
        <v>365</v>
      </c>
      <c r="D223" s="161" t="s">
        <v>149</v>
      </c>
      <c r="E223" s="162" t="s">
        <v>366</v>
      </c>
      <c r="F223" s="265" t="s">
        <v>367</v>
      </c>
      <c r="G223" s="266"/>
      <c r="H223" s="266"/>
      <c r="I223" s="266"/>
      <c r="J223" s="163" t="s">
        <v>163</v>
      </c>
      <c r="K223" s="164">
        <v>3.1840000000000002</v>
      </c>
      <c r="L223" s="267">
        <v>0</v>
      </c>
      <c r="M223" s="266"/>
      <c r="N223" s="268">
        <f>ROUND(L223*K223,3)</f>
        <v>0</v>
      </c>
      <c r="O223" s="266"/>
      <c r="P223" s="266"/>
      <c r="Q223" s="266"/>
      <c r="R223" s="37"/>
      <c r="T223" s="165" t="s">
        <v>34</v>
      </c>
      <c r="U223" s="44" t="s">
        <v>52</v>
      </c>
      <c r="V223" s="36"/>
      <c r="W223" s="166">
        <f>V223*K223</f>
        <v>0</v>
      </c>
      <c r="X223" s="166">
        <v>0</v>
      </c>
      <c r="Y223" s="166">
        <f>X223*K223</f>
        <v>0</v>
      </c>
      <c r="Z223" s="166">
        <v>2.2000000000000002</v>
      </c>
      <c r="AA223" s="167">
        <f>Z223*K223</f>
        <v>7.0048000000000012</v>
      </c>
      <c r="AR223" s="17" t="s">
        <v>153</v>
      </c>
      <c r="AT223" s="17" t="s">
        <v>149</v>
      </c>
      <c r="AU223" s="17" t="s">
        <v>127</v>
      </c>
      <c r="AY223" s="17" t="s">
        <v>148</v>
      </c>
      <c r="BE223" s="105">
        <f>IF(U223="základná",N223,0)</f>
        <v>0</v>
      </c>
      <c r="BF223" s="105">
        <f>IF(U223="znížená",N223,0)</f>
        <v>0</v>
      </c>
      <c r="BG223" s="105">
        <f>IF(U223="zákl. prenesená",N223,0)</f>
        <v>0</v>
      </c>
      <c r="BH223" s="105">
        <f>IF(U223="zníž. prenesená",N223,0)</f>
        <v>0</v>
      </c>
      <c r="BI223" s="105">
        <f>IF(U223="nulová",N223,0)</f>
        <v>0</v>
      </c>
      <c r="BJ223" s="17" t="s">
        <v>127</v>
      </c>
      <c r="BK223" s="168">
        <f>ROUND(L223*K223,3)</f>
        <v>0</v>
      </c>
      <c r="BL223" s="17" t="s">
        <v>153</v>
      </c>
      <c r="BM223" s="17" t="s">
        <v>368</v>
      </c>
    </row>
    <row r="224" spans="2:65" s="10" customFormat="1" ht="22.5" customHeight="1" x14ac:dyDescent="0.3">
      <c r="B224" s="169"/>
      <c r="C224" s="170"/>
      <c r="D224" s="170"/>
      <c r="E224" s="171" t="s">
        <v>34</v>
      </c>
      <c r="F224" s="269" t="s">
        <v>369</v>
      </c>
      <c r="G224" s="270"/>
      <c r="H224" s="270"/>
      <c r="I224" s="270"/>
      <c r="J224" s="170"/>
      <c r="K224" s="172">
        <v>2.427</v>
      </c>
      <c r="L224" s="170"/>
      <c r="M224" s="170"/>
      <c r="N224" s="170"/>
      <c r="O224" s="170"/>
      <c r="P224" s="170"/>
      <c r="Q224" s="170"/>
      <c r="R224" s="173"/>
      <c r="T224" s="174"/>
      <c r="U224" s="170"/>
      <c r="V224" s="170"/>
      <c r="W224" s="170"/>
      <c r="X224" s="170"/>
      <c r="Y224" s="170"/>
      <c r="Z224" s="170"/>
      <c r="AA224" s="175"/>
      <c r="AT224" s="176" t="s">
        <v>159</v>
      </c>
      <c r="AU224" s="176" t="s">
        <v>127</v>
      </c>
      <c r="AV224" s="10" t="s">
        <v>127</v>
      </c>
      <c r="AW224" s="10" t="s">
        <v>41</v>
      </c>
      <c r="AX224" s="10" t="s">
        <v>85</v>
      </c>
      <c r="AY224" s="176" t="s">
        <v>148</v>
      </c>
    </row>
    <row r="225" spans="2:65" s="10" customFormat="1" ht="22.5" customHeight="1" x14ac:dyDescent="0.3">
      <c r="B225" s="169"/>
      <c r="C225" s="170"/>
      <c r="D225" s="170"/>
      <c r="E225" s="171" t="s">
        <v>34</v>
      </c>
      <c r="F225" s="271" t="s">
        <v>370</v>
      </c>
      <c r="G225" s="270"/>
      <c r="H225" s="270"/>
      <c r="I225" s="270"/>
      <c r="J225" s="170"/>
      <c r="K225" s="172">
        <v>0.63700000000000001</v>
      </c>
      <c r="L225" s="170"/>
      <c r="M225" s="170"/>
      <c r="N225" s="170"/>
      <c r="O225" s="170"/>
      <c r="P225" s="170"/>
      <c r="Q225" s="170"/>
      <c r="R225" s="173"/>
      <c r="T225" s="174"/>
      <c r="U225" s="170"/>
      <c r="V225" s="170"/>
      <c r="W225" s="170"/>
      <c r="X225" s="170"/>
      <c r="Y225" s="170"/>
      <c r="Z225" s="170"/>
      <c r="AA225" s="175"/>
      <c r="AT225" s="176" t="s">
        <v>159</v>
      </c>
      <c r="AU225" s="176" t="s">
        <v>127</v>
      </c>
      <c r="AV225" s="10" t="s">
        <v>127</v>
      </c>
      <c r="AW225" s="10" t="s">
        <v>41</v>
      </c>
      <c r="AX225" s="10" t="s">
        <v>85</v>
      </c>
      <c r="AY225" s="176" t="s">
        <v>148</v>
      </c>
    </row>
    <row r="226" spans="2:65" s="13" customFormat="1" ht="22.5" customHeight="1" x14ac:dyDescent="0.3">
      <c r="B226" s="193"/>
      <c r="C226" s="194"/>
      <c r="D226" s="194"/>
      <c r="E226" s="195" t="s">
        <v>34</v>
      </c>
      <c r="F226" s="276" t="s">
        <v>371</v>
      </c>
      <c r="G226" s="277"/>
      <c r="H226" s="277"/>
      <c r="I226" s="277"/>
      <c r="J226" s="194"/>
      <c r="K226" s="196">
        <v>3.0640000000000001</v>
      </c>
      <c r="L226" s="194"/>
      <c r="M226" s="194"/>
      <c r="N226" s="194"/>
      <c r="O226" s="194"/>
      <c r="P226" s="194"/>
      <c r="Q226" s="194"/>
      <c r="R226" s="197"/>
      <c r="T226" s="198"/>
      <c r="U226" s="194"/>
      <c r="V226" s="194"/>
      <c r="W226" s="194"/>
      <c r="X226" s="194"/>
      <c r="Y226" s="194"/>
      <c r="Z226" s="194"/>
      <c r="AA226" s="199"/>
      <c r="AT226" s="200" t="s">
        <v>159</v>
      </c>
      <c r="AU226" s="200" t="s">
        <v>127</v>
      </c>
      <c r="AV226" s="13" t="s">
        <v>160</v>
      </c>
      <c r="AW226" s="13" t="s">
        <v>41</v>
      </c>
      <c r="AX226" s="13" t="s">
        <v>85</v>
      </c>
      <c r="AY226" s="200" t="s">
        <v>148</v>
      </c>
    </row>
    <row r="227" spans="2:65" s="10" customFormat="1" ht="31.5" customHeight="1" x14ac:dyDescent="0.3">
      <c r="B227" s="169"/>
      <c r="C227" s="170"/>
      <c r="D227" s="170"/>
      <c r="E227" s="171" t="s">
        <v>34</v>
      </c>
      <c r="F227" s="271" t="s">
        <v>372</v>
      </c>
      <c r="G227" s="270"/>
      <c r="H227" s="270"/>
      <c r="I227" s="270"/>
      <c r="J227" s="170"/>
      <c r="K227" s="172">
        <v>0.12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159</v>
      </c>
      <c r="AU227" s="176" t="s">
        <v>127</v>
      </c>
      <c r="AV227" s="10" t="s">
        <v>127</v>
      </c>
      <c r="AW227" s="10" t="s">
        <v>41</v>
      </c>
      <c r="AX227" s="10" t="s">
        <v>85</v>
      </c>
      <c r="AY227" s="176" t="s">
        <v>148</v>
      </c>
    </row>
    <row r="228" spans="2:65" s="11" customFormat="1" ht="22.5" customHeight="1" x14ac:dyDescent="0.3">
      <c r="B228" s="177"/>
      <c r="C228" s="178"/>
      <c r="D228" s="178"/>
      <c r="E228" s="179" t="s">
        <v>34</v>
      </c>
      <c r="F228" s="272" t="s">
        <v>208</v>
      </c>
      <c r="G228" s="273"/>
      <c r="H228" s="273"/>
      <c r="I228" s="273"/>
      <c r="J228" s="178"/>
      <c r="K228" s="180">
        <v>3.1840000000000002</v>
      </c>
      <c r="L228" s="178"/>
      <c r="M228" s="178"/>
      <c r="N228" s="178"/>
      <c r="O228" s="178"/>
      <c r="P228" s="178"/>
      <c r="Q228" s="178"/>
      <c r="R228" s="181"/>
      <c r="T228" s="182"/>
      <c r="U228" s="178"/>
      <c r="V228" s="178"/>
      <c r="W228" s="178"/>
      <c r="X228" s="178"/>
      <c r="Y228" s="178"/>
      <c r="Z228" s="178"/>
      <c r="AA228" s="183"/>
      <c r="AT228" s="184" t="s">
        <v>159</v>
      </c>
      <c r="AU228" s="184" t="s">
        <v>127</v>
      </c>
      <c r="AV228" s="11" t="s">
        <v>153</v>
      </c>
      <c r="AW228" s="11" t="s">
        <v>41</v>
      </c>
      <c r="AX228" s="11" t="s">
        <v>89</v>
      </c>
      <c r="AY228" s="184" t="s">
        <v>148</v>
      </c>
    </row>
    <row r="229" spans="2:65" s="1" customFormat="1" ht="44.25" customHeight="1" x14ac:dyDescent="0.3">
      <c r="B229" s="35"/>
      <c r="C229" s="161" t="s">
        <v>373</v>
      </c>
      <c r="D229" s="161" t="s">
        <v>149</v>
      </c>
      <c r="E229" s="162" t="s">
        <v>374</v>
      </c>
      <c r="F229" s="265" t="s">
        <v>375</v>
      </c>
      <c r="G229" s="266"/>
      <c r="H229" s="266"/>
      <c r="I229" s="266"/>
      <c r="J229" s="163" t="s">
        <v>256</v>
      </c>
      <c r="K229" s="164">
        <v>30.64</v>
      </c>
      <c r="L229" s="267">
        <v>0</v>
      </c>
      <c r="M229" s="266"/>
      <c r="N229" s="268">
        <f>ROUND(L229*K229,3)</f>
        <v>0</v>
      </c>
      <c r="O229" s="266"/>
      <c r="P229" s="266"/>
      <c r="Q229" s="266"/>
      <c r="R229" s="37"/>
      <c r="T229" s="165" t="s">
        <v>34</v>
      </c>
      <c r="U229" s="44" t="s">
        <v>52</v>
      </c>
      <c r="V229" s="36"/>
      <c r="W229" s="166">
        <f>V229*K229</f>
        <v>0</v>
      </c>
      <c r="X229" s="166">
        <v>8.0000000000000007E-5</v>
      </c>
      <c r="Y229" s="166">
        <f>X229*K229</f>
        <v>2.4512000000000002E-3</v>
      </c>
      <c r="Z229" s="166">
        <v>1.7999999999999999E-2</v>
      </c>
      <c r="AA229" s="167">
        <f>Z229*K229</f>
        <v>0.55152000000000001</v>
      </c>
      <c r="AR229" s="17" t="s">
        <v>153</v>
      </c>
      <c r="AT229" s="17" t="s">
        <v>149</v>
      </c>
      <c r="AU229" s="17" t="s">
        <v>127</v>
      </c>
      <c r="AY229" s="17" t="s">
        <v>148</v>
      </c>
      <c r="BE229" s="105">
        <f>IF(U229="základná",N229,0)</f>
        <v>0</v>
      </c>
      <c r="BF229" s="105">
        <f>IF(U229="znížená",N229,0)</f>
        <v>0</v>
      </c>
      <c r="BG229" s="105">
        <f>IF(U229="zákl. prenesená",N229,0)</f>
        <v>0</v>
      </c>
      <c r="BH229" s="105">
        <f>IF(U229="zníž. prenesená",N229,0)</f>
        <v>0</v>
      </c>
      <c r="BI229" s="105">
        <f>IF(U229="nulová",N229,0)</f>
        <v>0</v>
      </c>
      <c r="BJ229" s="17" t="s">
        <v>127</v>
      </c>
      <c r="BK229" s="168">
        <f>ROUND(L229*K229,3)</f>
        <v>0</v>
      </c>
      <c r="BL229" s="17" t="s">
        <v>153</v>
      </c>
      <c r="BM229" s="17" t="s">
        <v>376</v>
      </c>
    </row>
    <row r="230" spans="2:65" s="10" customFormat="1" ht="22.5" customHeight="1" x14ac:dyDescent="0.3">
      <c r="B230" s="169"/>
      <c r="C230" s="170"/>
      <c r="D230" s="170"/>
      <c r="E230" s="171" t="s">
        <v>34</v>
      </c>
      <c r="F230" s="269" t="s">
        <v>377</v>
      </c>
      <c r="G230" s="270"/>
      <c r="H230" s="270"/>
      <c r="I230" s="270"/>
      <c r="J230" s="170"/>
      <c r="K230" s="172">
        <v>30.64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159</v>
      </c>
      <c r="AU230" s="176" t="s">
        <v>127</v>
      </c>
      <c r="AV230" s="10" t="s">
        <v>127</v>
      </c>
      <c r="AW230" s="10" t="s">
        <v>41</v>
      </c>
      <c r="AX230" s="10" t="s">
        <v>89</v>
      </c>
      <c r="AY230" s="176" t="s">
        <v>148</v>
      </c>
    </row>
    <row r="231" spans="2:65" s="1" customFormat="1" ht="22.5" customHeight="1" x14ac:dyDescent="0.3">
      <c r="B231" s="35"/>
      <c r="C231" s="161" t="s">
        <v>378</v>
      </c>
      <c r="D231" s="161" t="s">
        <v>149</v>
      </c>
      <c r="E231" s="162" t="s">
        <v>379</v>
      </c>
      <c r="F231" s="265" t="s">
        <v>380</v>
      </c>
      <c r="G231" s="266"/>
      <c r="H231" s="266"/>
      <c r="I231" s="266"/>
      <c r="J231" s="163" t="s">
        <v>189</v>
      </c>
      <c r="K231" s="164">
        <v>19.731000000000002</v>
      </c>
      <c r="L231" s="267">
        <v>0</v>
      </c>
      <c r="M231" s="266"/>
      <c r="N231" s="268">
        <f t="shared" ref="N231:N236" si="5">ROUND(L231*K231,3)</f>
        <v>0</v>
      </c>
      <c r="O231" s="266"/>
      <c r="P231" s="266"/>
      <c r="Q231" s="266"/>
      <c r="R231" s="37"/>
      <c r="T231" s="165" t="s">
        <v>34</v>
      </c>
      <c r="U231" s="44" t="s">
        <v>52</v>
      </c>
      <c r="V231" s="36"/>
      <c r="W231" s="166">
        <f t="shared" ref="W231:W236" si="6">V231*K231</f>
        <v>0</v>
      </c>
      <c r="X231" s="166">
        <v>0</v>
      </c>
      <c r="Y231" s="166">
        <f t="shared" ref="Y231:Y236" si="7">X231*K231</f>
        <v>0</v>
      </c>
      <c r="Z231" s="166">
        <v>0</v>
      </c>
      <c r="AA231" s="167">
        <f t="shared" ref="AA231:AA236" si="8">Z231*K231</f>
        <v>0</v>
      </c>
      <c r="AR231" s="17" t="s">
        <v>153</v>
      </c>
      <c r="AT231" s="17" t="s">
        <v>149</v>
      </c>
      <c r="AU231" s="17" t="s">
        <v>127</v>
      </c>
      <c r="AY231" s="17" t="s">
        <v>148</v>
      </c>
      <c r="BE231" s="105">
        <f t="shared" ref="BE231:BE236" si="9">IF(U231="základná",N231,0)</f>
        <v>0</v>
      </c>
      <c r="BF231" s="105">
        <f t="shared" ref="BF231:BF236" si="10">IF(U231="znížená",N231,0)</f>
        <v>0</v>
      </c>
      <c r="BG231" s="105">
        <f t="shared" ref="BG231:BG236" si="11">IF(U231="zákl. prenesená",N231,0)</f>
        <v>0</v>
      </c>
      <c r="BH231" s="105">
        <f t="shared" ref="BH231:BH236" si="12">IF(U231="zníž. prenesená",N231,0)</f>
        <v>0</v>
      </c>
      <c r="BI231" s="105">
        <f t="shared" ref="BI231:BI236" si="13">IF(U231="nulová",N231,0)</f>
        <v>0</v>
      </c>
      <c r="BJ231" s="17" t="s">
        <v>127</v>
      </c>
      <c r="BK231" s="168">
        <f t="shared" ref="BK231:BK236" si="14">ROUND(L231*K231,3)</f>
        <v>0</v>
      </c>
      <c r="BL231" s="17" t="s">
        <v>153</v>
      </c>
      <c r="BM231" s="17" t="s">
        <v>381</v>
      </c>
    </row>
    <row r="232" spans="2:65" s="1" customFormat="1" ht="31.5" customHeight="1" x14ac:dyDescent="0.3">
      <c r="B232" s="35"/>
      <c r="C232" s="161" t="s">
        <v>382</v>
      </c>
      <c r="D232" s="161" t="s">
        <v>149</v>
      </c>
      <c r="E232" s="162" t="s">
        <v>383</v>
      </c>
      <c r="F232" s="265" t="s">
        <v>384</v>
      </c>
      <c r="G232" s="266"/>
      <c r="H232" s="266"/>
      <c r="I232" s="266"/>
      <c r="J232" s="163" t="s">
        <v>189</v>
      </c>
      <c r="K232" s="164">
        <v>19.731000000000002</v>
      </c>
      <c r="L232" s="267">
        <v>0</v>
      </c>
      <c r="M232" s="266"/>
      <c r="N232" s="268">
        <f t="shared" si="5"/>
        <v>0</v>
      </c>
      <c r="O232" s="266"/>
      <c r="P232" s="266"/>
      <c r="Q232" s="266"/>
      <c r="R232" s="37"/>
      <c r="T232" s="165" t="s">
        <v>34</v>
      </c>
      <c r="U232" s="44" t="s">
        <v>52</v>
      </c>
      <c r="V232" s="36"/>
      <c r="W232" s="166">
        <f t="shared" si="6"/>
        <v>0</v>
      </c>
      <c r="X232" s="166">
        <v>0</v>
      </c>
      <c r="Y232" s="166">
        <f t="shared" si="7"/>
        <v>0</v>
      </c>
      <c r="Z232" s="166">
        <v>0</v>
      </c>
      <c r="AA232" s="167">
        <f t="shared" si="8"/>
        <v>0</v>
      </c>
      <c r="AR232" s="17" t="s">
        <v>153</v>
      </c>
      <c r="AT232" s="17" t="s">
        <v>149</v>
      </c>
      <c r="AU232" s="17" t="s">
        <v>127</v>
      </c>
      <c r="AY232" s="17" t="s">
        <v>148</v>
      </c>
      <c r="BE232" s="105">
        <f t="shared" si="9"/>
        <v>0</v>
      </c>
      <c r="BF232" s="105">
        <f t="shared" si="10"/>
        <v>0</v>
      </c>
      <c r="BG232" s="105">
        <f t="shared" si="11"/>
        <v>0</v>
      </c>
      <c r="BH232" s="105">
        <f t="shared" si="12"/>
        <v>0</v>
      </c>
      <c r="BI232" s="105">
        <f t="shared" si="13"/>
        <v>0</v>
      </c>
      <c r="BJ232" s="17" t="s">
        <v>127</v>
      </c>
      <c r="BK232" s="168">
        <f t="shared" si="14"/>
        <v>0</v>
      </c>
      <c r="BL232" s="17" t="s">
        <v>153</v>
      </c>
      <c r="BM232" s="17" t="s">
        <v>385</v>
      </c>
    </row>
    <row r="233" spans="2:65" s="1" customFormat="1" ht="31.5" customHeight="1" x14ac:dyDescent="0.3">
      <c r="B233" s="35"/>
      <c r="C233" s="161" t="s">
        <v>386</v>
      </c>
      <c r="D233" s="161" t="s">
        <v>149</v>
      </c>
      <c r="E233" s="162" t="s">
        <v>387</v>
      </c>
      <c r="F233" s="265" t="s">
        <v>388</v>
      </c>
      <c r="G233" s="266"/>
      <c r="H233" s="266"/>
      <c r="I233" s="266"/>
      <c r="J233" s="163" t="s">
        <v>189</v>
      </c>
      <c r="K233" s="164">
        <v>19.731000000000002</v>
      </c>
      <c r="L233" s="267">
        <v>0</v>
      </c>
      <c r="M233" s="266"/>
      <c r="N233" s="268">
        <f t="shared" si="5"/>
        <v>0</v>
      </c>
      <c r="O233" s="266"/>
      <c r="P233" s="266"/>
      <c r="Q233" s="266"/>
      <c r="R233" s="37"/>
      <c r="T233" s="165" t="s">
        <v>34</v>
      </c>
      <c r="U233" s="44" t="s">
        <v>52</v>
      </c>
      <c r="V233" s="36"/>
      <c r="W233" s="166">
        <f t="shared" si="6"/>
        <v>0</v>
      </c>
      <c r="X233" s="166">
        <v>0</v>
      </c>
      <c r="Y233" s="166">
        <f t="shared" si="7"/>
        <v>0</v>
      </c>
      <c r="Z233" s="166">
        <v>0</v>
      </c>
      <c r="AA233" s="167">
        <f t="shared" si="8"/>
        <v>0</v>
      </c>
      <c r="AR233" s="17" t="s">
        <v>153</v>
      </c>
      <c r="AT233" s="17" t="s">
        <v>149</v>
      </c>
      <c r="AU233" s="17" t="s">
        <v>127</v>
      </c>
      <c r="AY233" s="17" t="s">
        <v>148</v>
      </c>
      <c r="BE233" s="105">
        <f t="shared" si="9"/>
        <v>0</v>
      </c>
      <c r="BF233" s="105">
        <f t="shared" si="10"/>
        <v>0</v>
      </c>
      <c r="BG233" s="105">
        <f t="shared" si="11"/>
        <v>0</v>
      </c>
      <c r="BH233" s="105">
        <f t="shared" si="12"/>
        <v>0</v>
      </c>
      <c r="BI233" s="105">
        <f t="shared" si="13"/>
        <v>0</v>
      </c>
      <c r="BJ233" s="17" t="s">
        <v>127</v>
      </c>
      <c r="BK233" s="168">
        <f t="shared" si="14"/>
        <v>0</v>
      </c>
      <c r="BL233" s="17" t="s">
        <v>153</v>
      </c>
      <c r="BM233" s="17" t="s">
        <v>389</v>
      </c>
    </row>
    <row r="234" spans="2:65" s="1" customFormat="1" ht="44.25" customHeight="1" x14ac:dyDescent="0.3">
      <c r="B234" s="35"/>
      <c r="C234" s="161" t="s">
        <v>390</v>
      </c>
      <c r="D234" s="161" t="s">
        <v>149</v>
      </c>
      <c r="E234" s="162" t="s">
        <v>391</v>
      </c>
      <c r="F234" s="265" t="s">
        <v>392</v>
      </c>
      <c r="G234" s="266"/>
      <c r="H234" s="266"/>
      <c r="I234" s="266"/>
      <c r="J234" s="163" t="s">
        <v>189</v>
      </c>
      <c r="K234" s="164">
        <v>197.31</v>
      </c>
      <c r="L234" s="267">
        <v>0</v>
      </c>
      <c r="M234" s="266"/>
      <c r="N234" s="268">
        <f t="shared" si="5"/>
        <v>0</v>
      </c>
      <c r="O234" s="266"/>
      <c r="P234" s="266"/>
      <c r="Q234" s="266"/>
      <c r="R234" s="37"/>
      <c r="T234" s="165" t="s">
        <v>34</v>
      </c>
      <c r="U234" s="44" t="s">
        <v>52</v>
      </c>
      <c r="V234" s="36"/>
      <c r="W234" s="166">
        <f t="shared" si="6"/>
        <v>0</v>
      </c>
      <c r="X234" s="166">
        <v>0</v>
      </c>
      <c r="Y234" s="166">
        <f t="shared" si="7"/>
        <v>0</v>
      </c>
      <c r="Z234" s="166">
        <v>0</v>
      </c>
      <c r="AA234" s="167">
        <f t="shared" si="8"/>
        <v>0</v>
      </c>
      <c r="AR234" s="17" t="s">
        <v>153</v>
      </c>
      <c r="AT234" s="17" t="s">
        <v>149</v>
      </c>
      <c r="AU234" s="17" t="s">
        <v>127</v>
      </c>
      <c r="AY234" s="17" t="s">
        <v>148</v>
      </c>
      <c r="BE234" s="105">
        <f t="shared" si="9"/>
        <v>0</v>
      </c>
      <c r="BF234" s="105">
        <f t="shared" si="10"/>
        <v>0</v>
      </c>
      <c r="BG234" s="105">
        <f t="shared" si="11"/>
        <v>0</v>
      </c>
      <c r="BH234" s="105">
        <f t="shared" si="12"/>
        <v>0</v>
      </c>
      <c r="BI234" s="105">
        <f t="shared" si="13"/>
        <v>0</v>
      </c>
      <c r="BJ234" s="17" t="s">
        <v>127</v>
      </c>
      <c r="BK234" s="168">
        <f t="shared" si="14"/>
        <v>0</v>
      </c>
      <c r="BL234" s="17" t="s">
        <v>153</v>
      </c>
      <c r="BM234" s="17" t="s">
        <v>393</v>
      </c>
    </row>
    <row r="235" spans="2:65" s="1" customFormat="1" ht="31.5" customHeight="1" x14ac:dyDescent="0.3">
      <c r="B235" s="35"/>
      <c r="C235" s="161" t="s">
        <v>394</v>
      </c>
      <c r="D235" s="161" t="s">
        <v>149</v>
      </c>
      <c r="E235" s="162" t="s">
        <v>395</v>
      </c>
      <c r="F235" s="265" t="s">
        <v>396</v>
      </c>
      <c r="G235" s="266"/>
      <c r="H235" s="266"/>
      <c r="I235" s="266"/>
      <c r="J235" s="163" t="s">
        <v>189</v>
      </c>
      <c r="K235" s="164">
        <v>8.3209999999999997</v>
      </c>
      <c r="L235" s="267">
        <v>0</v>
      </c>
      <c r="M235" s="266"/>
      <c r="N235" s="268">
        <f t="shared" si="5"/>
        <v>0</v>
      </c>
      <c r="O235" s="266"/>
      <c r="P235" s="266"/>
      <c r="Q235" s="266"/>
      <c r="R235" s="37"/>
      <c r="T235" s="165" t="s">
        <v>34</v>
      </c>
      <c r="U235" s="44" t="s">
        <v>52</v>
      </c>
      <c r="V235" s="36"/>
      <c r="W235" s="166">
        <f t="shared" si="6"/>
        <v>0</v>
      </c>
      <c r="X235" s="166">
        <v>0</v>
      </c>
      <c r="Y235" s="166">
        <f t="shared" si="7"/>
        <v>0</v>
      </c>
      <c r="Z235" s="166">
        <v>0</v>
      </c>
      <c r="AA235" s="167">
        <f t="shared" si="8"/>
        <v>0</v>
      </c>
      <c r="AR235" s="17" t="s">
        <v>153</v>
      </c>
      <c r="AT235" s="17" t="s">
        <v>149</v>
      </c>
      <c r="AU235" s="17" t="s">
        <v>127</v>
      </c>
      <c r="AY235" s="17" t="s">
        <v>148</v>
      </c>
      <c r="BE235" s="105">
        <f t="shared" si="9"/>
        <v>0</v>
      </c>
      <c r="BF235" s="105">
        <f t="shared" si="10"/>
        <v>0</v>
      </c>
      <c r="BG235" s="105">
        <f t="shared" si="11"/>
        <v>0</v>
      </c>
      <c r="BH235" s="105">
        <f t="shared" si="12"/>
        <v>0</v>
      </c>
      <c r="BI235" s="105">
        <f t="shared" si="13"/>
        <v>0</v>
      </c>
      <c r="BJ235" s="17" t="s">
        <v>127</v>
      </c>
      <c r="BK235" s="168">
        <f t="shared" si="14"/>
        <v>0</v>
      </c>
      <c r="BL235" s="17" t="s">
        <v>153</v>
      </c>
      <c r="BM235" s="17" t="s">
        <v>397</v>
      </c>
    </row>
    <row r="236" spans="2:65" s="1" customFormat="1" ht="44.25" customHeight="1" x14ac:dyDescent="0.3">
      <c r="B236" s="35"/>
      <c r="C236" s="161" t="s">
        <v>398</v>
      </c>
      <c r="D236" s="161" t="s">
        <v>149</v>
      </c>
      <c r="E236" s="162" t="s">
        <v>399</v>
      </c>
      <c r="F236" s="265" t="s">
        <v>400</v>
      </c>
      <c r="G236" s="266"/>
      <c r="H236" s="266"/>
      <c r="I236" s="266"/>
      <c r="J236" s="163" t="s">
        <v>189</v>
      </c>
      <c r="K236" s="164">
        <v>11.411</v>
      </c>
      <c r="L236" s="267">
        <v>0</v>
      </c>
      <c r="M236" s="266"/>
      <c r="N236" s="268">
        <f t="shared" si="5"/>
        <v>0</v>
      </c>
      <c r="O236" s="266"/>
      <c r="P236" s="266"/>
      <c r="Q236" s="266"/>
      <c r="R236" s="37"/>
      <c r="T236" s="165" t="s">
        <v>34</v>
      </c>
      <c r="U236" s="44" t="s">
        <v>52</v>
      </c>
      <c r="V236" s="36"/>
      <c r="W236" s="166">
        <f t="shared" si="6"/>
        <v>0</v>
      </c>
      <c r="X236" s="166">
        <v>0</v>
      </c>
      <c r="Y236" s="166">
        <f t="shared" si="7"/>
        <v>0</v>
      </c>
      <c r="Z236" s="166">
        <v>0</v>
      </c>
      <c r="AA236" s="167">
        <f t="shared" si="8"/>
        <v>0</v>
      </c>
      <c r="AR236" s="17" t="s">
        <v>153</v>
      </c>
      <c r="AT236" s="17" t="s">
        <v>149</v>
      </c>
      <c r="AU236" s="17" t="s">
        <v>127</v>
      </c>
      <c r="AY236" s="17" t="s">
        <v>148</v>
      </c>
      <c r="BE236" s="105">
        <f t="shared" si="9"/>
        <v>0</v>
      </c>
      <c r="BF236" s="105">
        <f t="shared" si="10"/>
        <v>0</v>
      </c>
      <c r="BG236" s="105">
        <f t="shared" si="11"/>
        <v>0</v>
      </c>
      <c r="BH236" s="105">
        <f t="shared" si="12"/>
        <v>0</v>
      </c>
      <c r="BI236" s="105">
        <f t="shared" si="13"/>
        <v>0</v>
      </c>
      <c r="BJ236" s="17" t="s">
        <v>127</v>
      </c>
      <c r="BK236" s="168">
        <f t="shared" si="14"/>
        <v>0</v>
      </c>
      <c r="BL236" s="17" t="s">
        <v>153</v>
      </c>
      <c r="BM236" s="17" t="s">
        <v>401</v>
      </c>
    </row>
    <row r="237" spans="2:65" s="9" customFormat="1" ht="29.85" customHeight="1" x14ac:dyDescent="0.3">
      <c r="B237" s="150"/>
      <c r="C237" s="151"/>
      <c r="D237" s="160" t="s">
        <v>116</v>
      </c>
      <c r="E237" s="160"/>
      <c r="F237" s="160"/>
      <c r="G237" s="160"/>
      <c r="H237" s="160"/>
      <c r="I237" s="160"/>
      <c r="J237" s="160"/>
      <c r="K237" s="160"/>
      <c r="L237" s="160"/>
      <c r="M237" s="160"/>
      <c r="N237" s="289">
        <f>BK237</f>
        <v>0</v>
      </c>
      <c r="O237" s="290"/>
      <c r="P237" s="290"/>
      <c r="Q237" s="290"/>
      <c r="R237" s="153"/>
      <c r="T237" s="154"/>
      <c r="U237" s="151"/>
      <c r="V237" s="151"/>
      <c r="W237" s="155">
        <f>W238</f>
        <v>0</v>
      </c>
      <c r="X237" s="151"/>
      <c r="Y237" s="155">
        <f>Y238</f>
        <v>0</v>
      </c>
      <c r="Z237" s="151"/>
      <c r="AA237" s="156">
        <f>AA238</f>
        <v>0</v>
      </c>
      <c r="AR237" s="157" t="s">
        <v>89</v>
      </c>
      <c r="AT237" s="158" t="s">
        <v>84</v>
      </c>
      <c r="AU237" s="158" t="s">
        <v>89</v>
      </c>
      <c r="AY237" s="157" t="s">
        <v>148</v>
      </c>
      <c r="BK237" s="159">
        <f>BK238</f>
        <v>0</v>
      </c>
    </row>
    <row r="238" spans="2:65" s="1" customFormat="1" ht="44.25" customHeight="1" x14ac:dyDescent="0.3">
      <c r="B238" s="35"/>
      <c r="C238" s="161" t="s">
        <v>402</v>
      </c>
      <c r="D238" s="161" t="s">
        <v>149</v>
      </c>
      <c r="E238" s="162" t="s">
        <v>403</v>
      </c>
      <c r="F238" s="265" t="s">
        <v>404</v>
      </c>
      <c r="G238" s="266"/>
      <c r="H238" s="266"/>
      <c r="I238" s="266"/>
      <c r="J238" s="163" t="s">
        <v>189</v>
      </c>
      <c r="K238" s="164">
        <v>36.204000000000001</v>
      </c>
      <c r="L238" s="267">
        <v>0</v>
      </c>
      <c r="M238" s="266"/>
      <c r="N238" s="268">
        <f>ROUND(L238*K238,3)</f>
        <v>0</v>
      </c>
      <c r="O238" s="266"/>
      <c r="P238" s="266"/>
      <c r="Q238" s="266"/>
      <c r="R238" s="37"/>
      <c r="T238" s="165" t="s">
        <v>34</v>
      </c>
      <c r="U238" s="44" t="s">
        <v>52</v>
      </c>
      <c r="V238" s="36"/>
      <c r="W238" s="166">
        <f>V238*K238</f>
        <v>0</v>
      </c>
      <c r="X238" s="166">
        <v>0</v>
      </c>
      <c r="Y238" s="166">
        <f>X238*K238</f>
        <v>0</v>
      </c>
      <c r="Z238" s="166">
        <v>0</v>
      </c>
      <c r="AA238" s="167">
        <f>Z238*K238</f>
        <v>0</v>
      </c>
      <c r="AR238" s="17" t="s">
        <v>153</v>
      </c>
      <c r="AT238" s="17" t="s">
        <v>149</v>
      </c>
      <c r="AU238" s="17" t="s">
        <v>127</v>
      </c>
      <c r="AY238" s="17" t="s">
        <v>148</v>
      </c>
      <c r="BE238" s="105">
        <f>IF(U238="základná",N238,0)</f>
        <v>0</v>
      </c>
      <c r="BF238" s="105">
        <f>IF(U238="znížená",N238,0)</f>
        <v>0</v>
      </c>
      <c r="BG238" s="105">
        <f>IF(U238="zákl. prenesená",N238,0)</f>
        <v>0</v>
      </c>
      <c r="BH238" s="105">
        <f>IF(U238="zníž. prenesená",N238,0)</f>
        <v>0</v>
      </c>
      <c r="BI238" s="105">
        <f>IF(U238="nulová",N238,0)</f>
        <v>0</v>
      </c>
      <c r="BJ238" s="17" t="s">
        <v>127</v>
      </c>
      <c r="BK238" s="168">
        <f>ROUND(L238*K238,3)</f>
        <v>0</v>
      </c>
      <c r="BL238" s="17" t="s">
        <v>153</v>
      </c>
      <c r="BM238" s="17" t="s">
        <v>405</v>
      </c>
    </row>
    <row r="239" spans="2:65" s="9" customFormat="1" ht="37.35" customHeight="1" x14ac:dyDescent="0.35">
      <c r="B239" s="150"/>
      <c r="C239" s="151"/>
      <c r="D239" s="152" t="s">
        <v>117</v>
      </c>
      <c r="E239" s="152"/>
      <c r="F239" s="152"/>
      <c r="G239" s="152"/>
      <c r="H239" s="152"/>
      <c r="I239" s="152"/>
      <c r="J239" s="152"/>
      <c r="K239" s="152"/>
      <c r="L239" s="152"/>
      <c r="M239" s="152"/>
      <c r="N239" s="291">
        <f>BK239</f>
        <v>0</v>
      </c>
      <c r="O239" s="292"/>
      <c r="P239" s="292"/>
      <c r="Q239" s="292"/>
      <c r="R239" s="153"/>
      <c r="T239" s="154"/>
      <c r="U239" s="151"/>
      <c r="V239" s="151"/>
      <c r="W239" s="155">
        <f>W240+W247+W282</f>
        <v>0</v>
      </c>
      <c r="X239" s="151"/>
      <c r="Y239" s="155">
        <f>Y240+Y247+Y282</f>
        <v>2.5025040400000007</v>
      </c>
      <c r="Z239" s="151"/>
      <c r="AA239" s="156">
        <f>AA240+AA247+AA282</f>
        <v>0</v>
      </c>
      <c r="AR239" s="157" t="s">
        <v>127</v>
      </c>
      <c r="AT239" s="158" t="s">
        <v>84</v>
      </c>
      <c r="AU239" s="158" t="s">
        <v>85</v>
      </c>
      <c r="AY239" s="157" t="s">
        <v>148</v>
      </c>
      <c r="BK239" s="159">
        <f>BK240+BK247+BK282</f>
        <v>0</v>
      </c>
    </row>
    <row r="240" spans="2:65" s="9" customFormat="1" ht="19.899999999999999" customHeight="1" x14ac:dyDescent="0.3">
      <c r="B240" s="150"/>
      <c r="C240" s="151"/>
      <c r="D240" s="160" t="s">
        <v>118</v>
      </c>
      <c r="E240" s="160"/>
      <c r="F240" s="160"/>
      <c r="G240" s="160"/>
      <c r="H240" s="160"/>
      <c r="I240" s="160"/>
      <c r="J240" s="160"/>
      <c r="K240" s="160"/>
      <c r="L240" s="160"/>
      <c r="M240" s="160"/>
      <c r="N240" s="287">
        <f>BK240</f>
        <v>0</v>
      </c>
      <c r="O240" s="288"/>
      <c r="P240" s="288"/>
      <c r="Q240" s="288"/>
      <c r="R240" s="153"/>
      <c r="T240" s="154"/>
      <c r="U240" s="151"/>
      <c r="V240" s="151"/>
      <c r="W240" s="155">
        <f>SUM(W241:W246)</f>
        <v>0</v>
      </c>
      <c r="X240" s="151"/>
      <c r="Y240" s="155">
        <f>SUM(Y241:Y246)</f>
        <v>0.24267500000000003</v>
      </c>
      <c r="Z240" s="151"/>
      <c r="AA240" s="156">
        <f>SUM(AA241:AA246)</f>
        <v>0</v>
      </c>
      <c r="AR240" s="157" t="s">
        <v>127</v>
      </c>
      <c r="AT240" s="158" t="s">
        <v>84</v>
      </c>
      <c r="AU240" s="158" t="s">
        <v>89</v>
      </c>
      <c r="AY240" s="157" t="s">
        <v>148</v>
      </c>
      <c r="BK240" s="159">
        <f>SUM(BK241:BK246)</f>
        <v>0</v>
      </c>
    </row>
    <row r="241" spans="2:65" s="1" customFormat="1" ht="22.5" customHeight="1" x14ac:dyDescent="0.3">
      <c r="B241" s="35"/>
      <c r="C241" s="161" t="s">
        <v>406</v>
      </c>
      <c r="D241" s="161" t="s">
        <v>149</v>
      </c>
      <c r="E241" s="162" t="s">
        <v>407</v>
      </c>
      <c r="F241" s="265" t="s">
        <v>408</v>
      </c>
      <c r="G241" s="266"/>
      <c r="H241" s="266"/>
      <c r="I241" s="266"/>
      <c r="J241" s="163" t="s">
        <v>152</v>
      </c>
      <c r="K241" s="164">
        <v>49.652000000000001</v>
      </c>
      <c r="L241" s="267">
        <v>0</v>
      </c>
      <c r="M241" s="266"/>
      <c r="N241" s="268">
        <f>ROUND(L241*K241,3)</f>
        <v>0</v>
      </c>
      <c r="O241" s="266"/>
      <c r="P241" s="266"/>
      <c r="Q241" s="266"/>
      <c r="R241" s="37"/>
      <c r="T241" s="165" t="s">
        <v>34</v>
      </c>
      <c r="U241" s="44" t="s">
        <v>52</v>
      </c>
      <c r="V241" s="36"/>
      <c r="W241" s="166">
        <f>V241*K241</f>
        <v>0</v>
      </c>
      <c r="X241" s="166">
        <v>0</v>
      </c>
      <c r="Y241" s="166">
        <f>X241*K241</f>
        <v>0</v>
      </c>
      <c r="Z241" s="166">
        <v>0</v>
      </c>
      <c r="AA241" s="167">
        <f>Z241*K241</f>
        <v>0</v>
      </c>
      <c r="AR241" s="17" t="s">
        <v>226</v>
      </c>
      <c r="AT241" s="17" t="s">
        <v>149</v>
      </c>
      <c r="AU241" s="17" t="s">
        <v>127</v>
      </c>
      <c r="AY241" s="17" t="s">
        <v>148</v>
      </c>
      <c r="BE241" s="105">
        <f>IF(U241="základná",N241,0)</f>
        <v>0</v>
      </c>
      <c r="BF241" s="105">
        <f>IF(U241="znížená",N241,0)</f>
        <v>0</v>
      </c>
      <c r="BG241" s="105">
        <f>IF(U241="zákl. prenesená",N241,0)</f>
        <v>0</v>
      </c>
      <c r="BH241" s="105">
        <f>IF(U241="zníž. prenesená",N241,0)</f>
        <v>0</v>
      </c>
      <c r="BI241" s="105">
        <f>IF(U241="nulová",N241,0)</f>
        <v>0</v>
      </c>
      <c r="BJ241" s="17" t="s">
        <v>127</v>
      </c>
      <c r="BK241" s="168">
        <f>ROUND(L241*K241,3)</f>
        <v>0</v>
      </c>
      <c r="BL241" s="17" t="s">
        <v>226</v>
      </c>
      <c r="BM241" s="17" t="s">
        <v>409</v>
      </c>
    </row>
    <row r="242" spans="2:65" s="10" customFormat="1" ht="22.5" customHeight="1" x14ac:dyDescent="0.3">
      <c r="B242" s="169"/>
      <c r="C242" s="170"/>
      <c r="D242" s="170"/>
      <c r="E242" s="171" t="s">
        <v>34</v>
      </c>
      <c r="F242" s="269" t="s">
        <v>410</v>
      </c>
      <c r="G242" s="270"/>
      <c r="H242" s="270"/>
      <c r="I242" s="270"/>
      <c r="J242" s="170"/>
      <c r="K242" s="172">
        <v>44.319000000000003</v>
      </c>
      <c r="L242" s="170"/>
      <c r="M242" s="170"/>
      <c r="N242" s="170"/>
      <c r="O242" s="170"/>
      <c r="P242" s="170"/>
      <c r="Q242" s="170"/>
      <c r="R242" s="173"/>
      <c r="T242" s="174"/>
      <c r="U242" s="170"/>
      <c r="V242" s="170"/>
      <c r="W242" s="170"/>
      <c r="X242" s="170"/>
      <c r="Y242" s="170"/>
      <c r="Z242" s="170"/>
      <c r="AA242" s="175"/>
      <c r="AT242" s="176" t="s">
        <v>159</v>
      </c>
      <c r="AU242" s="176" t="s">
        <v>127</v>
      </c>
      <c r="AV242" s="10" t="s">
        <v>127</v>
      </c>
      <c r="AW242" s="10" t="s">
        <v>41</v>
      </c>
      <c r="AX242" s="10" t="s">
        <v>85</v>
      </c>
      <c r="AY242" s="176" t="s">
        <v>148</v>
      </c>
    </row>
    <row r="243" spans="2:65" s="10" customFormat="1" ht="22.5" customHeight="1" x14ac:dyDescent="0.3">
      <c r="B243" s="169"/>
      <c r="C243" s="170"/>
      <c r="D243" s="170"/>
      <c r="E243" s="171" t="s">
        <v>34</v>
      </c>
      <c r="F243" s="271" t="s">
        <v>411</v>
      </c>
      <c r="G243" s="270"/>
      <c r="H243" s="270"/>
      <c r="I243" s="270"/>
      <c r="J243" s="170"/>
      <c r="K243" s="172">
        <v>5.3330000000000002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159</v>
      </c>
      <c r="AU243" s="176" t="s">
        <v>127</v>
      </c>
      <c r="AV243" s="10" t="s">
        <v>127</v>
      </c>
      <c r="AW243" s="10" t="s">
        <v>41</v>
      </c>
      <c r="AX243" s="10" t="s">
        <v>85</v>
      </c>
      <c r="AY243" s="176" t="s">
        <v>148</v>
      </c>
    </row>
    <row r="244" spans="2:65" s="11" customFormat="1" ht="22.5" customHeight="1" x14ac:dyDescent="0.3">
      <c r="B244" s="177"/>
      <c r="C244" s="178"/>
      <c r="D244" s="178"/>
      <c r="E244" s="179" t="s">
        <v>34</v>
      </c>
      <c r="F244" s="272" t="s">
        <v>208</v>
      </c>
      <c r="G244" s="273"/>
      <c r="H244" s="273"/>
      <c r="I244" s="273"/>
      <c r="J244" s="178"/>
      <c r="K244" s="180">
        <v>49.652000000000001</v>
      </c>
      <c r="L244" s="178"/>
      <c r="M244" s="178"/>
      <c r="N244" s="178"/>
      <c r="O244" s="178"/>
      <c r="P244" s="178"/>
      <c r="Q244" s="178"/>
      <c r="R244" s="181"/>
      <c r="T244" s="182"/>
      <c r="U244" s="178"/>
      <c r="V244" s="178"/>
      <c r="W244" s="178"/>
      <c r="X244" s="178"/>
      <c r="Y244" s="178"/>
      <c r="Z244" s="178"/>
      <c r="AA244" s="183"/>
      <c r="AT244" s="184" t="s">
        <v>159</v>
      </c>
      <c r="AU244" s="184" t="s">
        <v>127</v>
      </c>
      <c r="AV244" s="11" t="s">
        <v>153</v>
      </c>
      <c r="AW244" s="11" t="s">
        <v>41</v>
      </c>
      <c r="AX244" s="11" t="s">
        <v>89</v>
      </c>
      <c r="AY244" s="184" t="s">
        <v>148</v>
      </c>
    </row>
    <row r="245" spans="2:65" s="1" customFormat="1" ht="22.5" customHeight="1" x14ac:dyDescent="0.3">
      <c r="B245" s="35"/>
      <c r="C245" s="201" t="s">
        <v>412</v>
      </c>
      <c r="D245" s="201" t="s">
        <v>413</v>
      </c>
      <c r="E245" s="202" t="s">
        <v>414</v>
      </c>
      <c r="F245" s="278" t="s">
        <v>415</v>
      </c>
      <c r="G245" s="279"/>
      <c r="H245" s="279"/>
      <c r="I245" s="279"/>
      <c r="J245" s="203" t="s">
        <v>152</v>
      </c>
      <c r="K245" s="204">
        <v>57.1</v>
      </c>
      <c r="L245" s="280">
        <v>0</v>
      </c>
      <c r="M245" s="279"/>
      <c r="N245" s="281">
        <f>ROUND(L245*K245,3)</f>
        <v>0</v>
      </c>
      <c r="O245" s="266"/>
      <c r="P245" s="266"/>
      <c r="Q245" s="266"/>
      <c r="R245" s="37"/>
      <c r="T245" s="165" t="s">
        <v>34</v>
      </c>
      <c r="U245" s="44" t="s">
        <v>52</v>
      </c>
      <c r="V245" s="36"/>
      <c r="W245" s="166">
        <f>V245*K245</f>
        <v>0</v>
      </c>
      <c r="X245" s="166">
        <v>4.2500000000000003E-3</v>
      </c>
      <c r="Y245" s="166">
        <f>X245*K245</f>
        <v>0.24267500000000003</v>
      </c>
      <c r="Z245" s="166">
        <v>0</v>
      </c>
      <c r="AA245" s="167">
        <f>Z245*K245</f>
        <v>0</v>
      </c>
      <c r="AR245" s="17" t="s">
        <v>301</v>
      </c>
      <c r="AT245" s="17" t="s">
        <v>413</v>
      </c>
      <c r="AU245" s="17" t="s">
        <v>127</v>
      </c>
      <c r="AY245" s="17" t="s">
        <v>148</v>
      </c>
      <c r="BE245" s="105">
        <f>IF(U245="základná",N245,0)</f>
        <v>0</v>
      </c>
      <c r="BF245" s="105">
        <f>IF(U245="znížená",N245,0)</f>
        <v>0</v>
      </c>
      <c r="BG245" s="105">
        <f>IF(U245="zákl. prenesená",N245,0)</f>
        <v>0</v>
      </c>
      <c r="BH245" s="105">
        <f>IF(U245="zníž. prenesená",N245,0)</f>
        <v>0</v>
      </c>
      <c r="BI245" s="105">
        <f>IF(U245="nulová",N245,0)</f>
        <v>0</v>
      </c>
      <c r="BJ245" s="17" t="s">
        <v>127</v>
      </c>
      <c r="BK245" s="168">
        <f>ROUND(L245*K245,3)</f>
        <v>0</v>
      </c>
      <c r="BL245" s="17" t="s">
        <v>226</v>
      </c>
      <c r="BM245" s="17" t="s">
        <v>416</v>
      </c>
    </row>
    <row r="246" spans="2:65" s="1" customFormat="1" ht="31.5" customHeight="1" x14ac:dyDescent="0.3">
      <c r="B246" s="35"/>
      <c r="C246" s="161" t="s">
        <v>417</v>
      </c>
      <c r="D246" s="161" t="s">
        <v>149</v>
      </c>
      <c r="E246" s="162" t="s">
        <v>418</v>
      </c>
      <c r="F246" s="265" t="s">
        <v>419</v>
      </c>
      <c r="G246" s="266"/>
      <c r="H246" s="266"/>
      <c r="I246" s="266"/>
      <c r="J246" s="163" t="s">
        <v>189</v>
      </c>
      <c r="K246" s="164">
        <v>0.24299999999999999</v>
      </c>
      <c r="L246" s="267">
        <v>0</v>
      </c>
      <c r="M246" s="266"/>
      <c r="N246" s="268">
        <f>ROUND(L246*K246,3)</f>
        <v>0</v>
      </c>
      <c r="O246" s="266"/>
      <c r="P246" s="266"/>
      <c r="Q246" s="266"/>
      <c r="R246" s="37"/>
      <c r="T246" s="165" t="s">
        <v>34</v>
      </c>
      <c r="U246" s="44" t="s">
        <v>52</v>
      </c>
      <c r="V246" s="36"/>
      <c r="W246" s="166">
        <f>V246*K246</f>
        <v>0</v>
      </c>
      <c r="X246" s="166">
        <v>0</v>
      </c>
      <c r="Y246" s="166">
        <f>X246*K246</f>
        <v>0</v>
      </c>
      <c r="Z246" s="166">
        <v>0</v>
      </c>
      <c r="AA246" s="167">
        <f>Z246*K246</f>
        <v>0</v>
      </c>
      <c r="AR246" s="17" t="s">
        <v>226</v>
      </c>
      <c r="AT246" s="17" t="s">
        <v>149</v>
      </c>
      <c r="AU246" s="17" t="s">
        <v>127</v>
      </c>
      <c r="AY246" s="17" t="s">
        <v>148</v>
      </c>
      <c r="BE246" s="105">
        <f>IF(U246="základná",N246,0)</f>
        <v>0</v>
      </c>
      <c r="BF246" s="105">
        <f>IF(U246="znížená",N246,0)</f>
        <v>0</v>
      </c>
      <c r="BG246" s="105">
        <f>IF(U246="zákl. prenesená",N246,0)</f>
        <v>0</v>
      </c>
      <c r="BH246" s="105">
        <f>IF(U246="zníž. prenesená",N246,0)</f>
        <v>0</v>
      </c>
      <c r="BI246" s="105">
        <f>IF(U246="nulová",N246,0)</f>
        <v>0</v>
      </c>
      <c r="BJ246" s="17" t="s">
        <v>127</v>
      </c>
      <c r="BK246" s="168">
        <f>ROUND(L246*K246,3)</f>
        <v>0</v>
      </c>
      <c r="BL246" s="17" t="s">
        <v>226</v>
      </c>
      <c r="BM246" s="17" t="s">
        <v>420</v>
      </c>
    </row>
    <row r="247" spans="2:65" s="9" customFormat="1" ht="29.85" customHeight="1" x14ac:dyDescent="0.3">
      <c r="B247" s="150"/>
      <c r="C247" s="151"/>
      <c r="D247" s="160" t="s">
        <v>119</v>
      </c>
      <c r="E247" s="160"/>
      <c r="F247" s="160"/>
      <c r="G247" s="160"/>
      <c r="H247" s="160"/>
      <c r="I247" s="160"/>
      <c r="J247" s="160"/>
      <c r="K247" s="160"/>
      <c r="L247" s="160"/>
      <c r="M247" s="160"/>
      <c r="N247" s="289">
        <f>BK247</f>
        <v>0</v>
      </c>
      <c r="O247" s="290"/>
      <c r="P247" s="290"/>
      <c r="Q247" s="290"/>
      <c r="R247" s="153"/>
      <c r="T247" s="154"/>
      <c r="U247" s="151"/>
      <c r="V247" s="151"/>
      <c r="W247" s="155">
        <f>SUM(W248:W281)</f>
        <v>0</v>
      </c>
      <c r="X247" s="151"/>
      <c r="Y247" s="155">
        <f>SUM(Y248:Y281)</f>
        <v>2.2313590400000005</v>
      </c>
      <c r="Z247" s="151"/>
      <c r="AA247" s="156">
        <f>SUM(AA248:AA281)</f>
        <v>0</v>
      </c>
      <c r="AR247" s="157" t="s">
        <v>127</v>
      </c>
      <c r="AT247" s="158" t="s">
        <v>84</v>
      </c>
      <c r="AU247" s="158" t="s">
        <v>89</v>
      </c>
      <c r="AY247" s="157" t="s">
        <v>148</v>
      </c>
      <c r="BK247" s="159">
        <f>SUM(BK248:BK281)</f>
        <v>0</v>
      </c>
    </row>
    <row r="248" spans="2:65" s="1" customFormat="1" ht="22.5" customHeight="1" x14ac:dyDescent="0.3">
      <c r="B248" s="35"/>
      <c r="C248" s="161" t="s">
        <v>421</v>
      </c>
      <c r="D248" s="161" t="s">
        <v>149</v>
      </c>
      <c r="E248" s="162" t="s">
        <v>422</v>
      </c>
      <c r="F248" s="265" t="s">
        <v>423</v>
      </c>
      <c r="G248" s="266"/>
      <c r="H248" s="266"/>
      <c r="I248" s="266"/>
      <c r="J248" s="163" t="s">
        <v>256</v>
      </c>
      <c r="K248" s="164">
        <v>32.64</v>
      </c>
      <c r="L248" s="267">
        <v>0</v>
      </c>
      <c r="M248" s="266"/>
      <c r="N248" s="268">
        <f>ROUND(L248*K248,3)</f>
        <v>0</v>
      </c>
      <c r="O248" s="266"/>
      <c r="P248" s="266"/>
      <c r="Q248" s="266"/>
      <c r="R248" s="37"/>
      <c r="T248" s="165" t="s">
        <v>34</v>
      </c>
      <c r="U248" s="44" t="s">
        <v>52</v>
      </c>
      <c r="V248" s="36"/>
      <c r="W248" s="166">
        <f>V248*K248</f>
        <v>0</v>
      </c>
      <c r="X248" s="166">
        <v>2.9E-4</v>
      </c>
      <c r="Y248" s="166">
        <f>X248*K248</f>
        <v>9.4655999999999994E-3</v>
      </c>
      <c r="Z248" s="166">
        <v>0</v>
      </c>
      <c r="AA248" s="167">
        <f>Z248*K248</f>
        <v>0</v>
      </c>
      <c r="AR248" s="17" t="s">
        <v>226</v>
      </c>
      <c r="AT248" s="17" t="s">
        <v>149</v>
      </c>
      <c r="AU248" s="17" t="s">
        <v>127</v>
      </c>
      <c r="AY248" s="17" t="s">
        <v>148</v>
      </c>
      <c r="BE248" s="105">
        <f>IF(U248="základná",N248,0)</f>
        <v>0</v>
      </c>
      <c r="BF248" s="105">
        <f>IF(U248="znížená",N248,0)</f>
        <v>0</v>
      </c>
      <c r="BG248" s="105">
        <f>IF(U248="zákl. prenesená",N248,0)</f>
        <v>0</v>
      </c>
      <c r="BH248" s="105">
        <f>IF(U248="zníž. prenesená",N248,0)</f>
        <v>0</v>
      </c>
      <c r="BI248" s="105">
        <f>IF(U248="nulová",N248,0)</f>
        <v>0</v>
      </c>
      <c r="BJ248" s="17" t="s">
        <v>127</v>
      </c>
      <c r="BK248" s="168">
        <f>ROUND(L248*K248,3)</f>
        <v>0</v>
      </c>
      <c r="BL248" s="17" t="s">
        <v>226</v>
      </c>
      <c r="BM248" s="17" t="s">
        <v>424</v>
      </c>
    </row>
    <row r="249" spans="2:65" s="12" customFormat="1" ht="22.5" customHeight="1" x14ac:dyDescent="0.3">
      <c r="B249" s="185"/>
      <c r="C249" s="186"/>
      <c r="D249" s="186"/>
      <c r="E249" s="187" t="s">
        <v>34</v>
      </c>
      <c r="F249" s="282" t="s">
        <v>425</v>
      </c>
      <c r="G249" s="275"/>
      <c r="H249" s="275"/>
      <c r="I249" s="275"/>
      <c r="J249" s="186"/>
      <c r="K249" s="188" t="s">
        <v>34</v>
      </c>
      <c r="L249" s="186"/>
      <c r="M249" s="186"/>
      <c r="N249" s="186"/>
      <c r="O249" s="186"/>
      <c r="P249" s="186"/>
      <c r="Q249" s="186"/>
      <c r="R249" s="189"/>
      <c r="T249" s="190"/>
      <c r="U249" s="186"/>
      <c r="V249" s="186"/>
      <c r="W249" s="186"/>
      <c r="X249" s="186"/>
      <c r="Y249" s="186"/>
      <c r="Z249" s="186"/>
      <c r="AA249" s="191"/>
      <c r="AT249" s="192" t="s">
        <v>159</v>
      </c>
      <c r="AU249" s="192" t="s">
        <v>127</v>
      </c>
      <c r="AV249" s="12" t="s">
        <v>89</v>
      </c>
      <c r="AW249" s="12" t="s">
        <v>41</v>
      </c>
      <c r="AX249" s="12" t="s">
        <v>85</v>
      </c>
      <c r="AY249" s="192" t="s">
        <v>148</v>
      </c>
    </row>
    <row r="250" spans="2:65" s="10" customFormat="1" ht="22.5" customHeight="1" x14ac:dyDescent="0.3">
      <c r="B250" s="169"/>
      <c r="C250" s="170"/>
      <c r="D250" s="170"/>
      <c r="E250" s="171" t="s">
        <v>34</v>
      </c>
      <c r="F250" s="271" t="s">
        <v>426</v>
      </c>
      <c r="G250" s="270"/>
      <c r="H250" s="270"/>
      <c r="I250" s="270"/>
      <c r="J250" s="170"/>
      <c r="K250" s="172">
        <v>24</v>
      </c>
      <c r="L250" s="170"/>
      <c r="M250" s="170"/>
      <c r="N250" s="170"/>
      <c r="O250" s="170"/>
      <c r="P250" s="170"/>
      <c r="Q250" s="170"/>
      <c r="R250" s="173"/>
      <c r="T250" s="174"/>
      <c r="U250" s="170"/>
      <c r="V250" s="170"/>
      <c r="W250" s="170"/>
      <c r="X250" s="170"/>
      <c r="Y250" s="170"/>
      <c r="Z250" s="170"/>
      <c r="AA250" s="175"/>
      <c r="AT250" s="176" t="s">
        <v>159</v>
      </c>
      <c r="AU250" s="176" t="s">
        <v>127</v>
      </c>
      <c r="AV250" s="10" t="s">
        <v>127</v>
      </c>
      <c r="AW250" s="10" t="s">
        <v>41</v>
      </c>
      <c r="AX250" s="10" t="s">
        <v>85</v>
      </c>
      <c r="AY250" s="176" t="s">
        <v>148</v>
      </c>
    </row>
    <row r="251" spans="2:65" s="10" customFormat="1" ht="31.5" customHeight="1" x14ac:dyDescent="0.3">
      <c r="B251" s="169"/>
      <c r="C251" s="170"/>
      <c r="D251" s="170"/>
      <c r="E251" s="171" t="s">
        <v>34</v>
      </c>
      <c r="F251" s="271" t="s">
        <v>427</v>
      </c>
      <c r="G251" s="270"/>
      <c r="H251" s="270"/>
      <c r="I251" s="270"/>
      <c r="J251" s="170"/>
      <c r="K251" s="172">
        <v>8.64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159</v>
      </c>
      <c r="AU251" s="176" t="s">
        <v>127</v>
      </c>
      <c r="AV251" s="10" t="s">
        <v>127</v>
      </c>
      <c r="AW251" s="10" t="s">
        <v>41</v>
      </c>
      <c r="AX251" s="10" t="s">
        <v>85</v>
      </c>
      <c r="AY251" s="176" t="s">
        <v>148</v>
      </c>
    </row>
    <row r="252" spans="2:65" s="11" customFormat="1" ht="22.5" customHeight="1" x14ac:dyDescent="0.3">
      <c r="B252" s="177"/>
      <c r="C252" s="178"/>
      <c r="D252" s="178"/>
      <c r="E252" s="179" t="s">
        <v>34</v>
      </c>
      <c r="F252" s="272" t="s">
        <v>208</v>
      </c>
      <c r="G252" s="273"/>
      <c r="H252" s="273"/>
      <c r="I252" s="273"/>
      <c r="J252" s="178"/>
      <c r="K252" s="180">
        <v>32.64</v>
      </c>
      <c r="L252" s="178"/>
      <c r="M252" s="178"/>
      <c r="N252" s="178"/>
      <c r="O252" s="178"/>
      <c r="P252" s="178"/>
      <c r="Q252" s="178"/>
      <c r="R252" s="181"/>
      <c r="T252" s="182"/>
      <c r="U252" s="178"/>
      <c r="V252" s="178"/>
      <c r="W252" s="178"/>
      <c r="X252" s="178"/>
      <c r="Y252" s="178"/>
      <c r="Z252" s="178"/>
      <c r="AA252" s="183"/>
      <c r="AT252" s="184" t="s">
        <v>159</v>
      </c>
      <c r="AU252" s="184" t="s">
        <v>127</v>
      </c>
      <c r="AV252" s="11" t="s">
        <v>153</v>
      </c>
      <c r="AW252" s="11" t="s">
        <v>41</v>
      </c>
      <c r="AX252" s="11" t="s">
        <v>89</v>
      </c>
      <c r="AY252" s="184" t="s">
        <v>148</v>
      </c>
    </row>
    <row r="253" spans="2:65" s="1" customFormat="1" ht="22.5" customHeight="1" x14ac:dyDescent="0.3">
      <c r="B253" s="35"/>
      <c r="C253" s="161" t="s">
        <v>428</v>
      </c>
      <c r="D253" s="161" t="s">
        <v>149</v>
      </c>
      <c r="E253" s="162" t="s">
        <v>429</v>
      </c>
      <c r="F253" s="265" t="s">
        <v>430</v>
      </c>
      <c r="G253" s="266"/>
      <c r="H253" s="266"/>
      <c r="I253" s="266"/>
      <c r="J253" s="163" t="s">
        <v>256</v>
      </c>
      <c r="K253" s="164">
        <v>12</v>
      </c>
      <c r="L253" s="267">
        <v>0</v>
      </c>
      <c r="M253" s="266"/>
      <c r="N253" s="268">
        <f>ROUND(L253*K253,3)</f>
        <v>0</v>
      </c>
      <c r="O253" s="266"/>
      <c r="P253" s="266"/>
      <c r="Q253" s="266"/>
      <c r="R253" s="37"/>
      <c r="T253" s="165" t="s">
        <v>34</v>
      </c>
      <c r="U253" s="44" t="s">
        <v>52</v>
      </c>
      <c r="V253" s="36"/>
      <c r="W253" s="166">
        <f>V253*K253</f>
        <v>0</v>
      </c>
      <c r="X253" s="166">
        <v>0</v>
      </c>
      <c r="Y253" s="166">
        <f>X253*K253</f>
        <v>0</v>
      </c>
      <c r="Z253" s="166">
        <v>0</v>
      </c>
      <c r="AA253" s="167">
        <f>Z253*K253</f>
        <v>0</v>
      </c>
      <c r="AR253" s="17" t="s">
        <v>226</v>
      </c>
      <c r="AT253" s="17" t="s">
        <v>149</v>
      </c>
      <c r="AU253" s="17" t="s">
        <v>127</v>
      </c>
      <c r="AY253" s="17" t="s">
        <v>148</v>
      </c>
      <c r="BE253" s="105">
        <f>IF(U253="základná",N253,0)</f>
        <v>0</v>
      </c>
      <c r="BF253" s="105">
        <f>IF(U253="znížená",N253,0)</f>
        <v>0</v>
      </c>
      <c r="BG253" s="105">
        <f>IF(U253="zákl. prenesená",N253,0)</f>
        <v>0</v>
      </c>
      <c r="BH253" s="105">
        <f>IF(U253="zníž. prenesená",N253,0)</f>
        <v>0</v>
      </c>
      <c r="BI253" s="105">
        <f>IF(U253="nulová",N253,0)</f>
        <v>0</v>
      </c>
      <c r="BJ253" s="17" t="s">
        <v>127</v>
      </c>
      <c r="BK253" s="168">
        <f>ROUND(L253*K253,3)</f>
        <v>0</v>
      </c>
      <c r="BL253" s="17" t="s">
        <v>226</v>
      </c>
      <c r="BM253" s="17" t="s">
        <v>431</v>
      </c>
    </row>
    <row r="254" spans="2:65" s="10" customFormat="1" ht="22.5" customHeight="1" x14ac:dyDescent="0.3">
      <c r="B254" s="169"/>
      <c r="C254" s="170"/>
      <c r="D254" s="170"/>
      <c r="E254" s="171" t="s">
        <v>34</v>
      </c>
      <c r="F254" s="269" t="s">
        <v>432</v>
      </c>
      <c r="G254" s="270"/>
      <c r="H254" s="270"/>
      <c r="I254" s="270"/>
      <c r="J254" s="170"/>
      <c r="K254" s="172">
        <v>12</v>
      </c>
      <c r="L254" s="170"/>
      <c r="M254" s="170"/>
      <c r="N254" s="170"/>
      <c r="O254" s="170"/>
      <c r="P254" s="170"/>
      <c r="Q254" s="170"/>
      <c r="R254" s="173"/>
      <c r="T254" s="174"/>
      <c r="U254" s="170"/>
      <c r="V254" s="170"/>
      <c r="W254" s="170"/>
      <c r="X254" s="170"/>
      <c r="Y254" s="170"/>
      <c r="Z254" s="170"/>
      <c r="AA254" s="175"/>
      <c r="AT254" s="176" t="s">
        <v>159</v>
      </c>
      <c r="AU254" s="176" t="s">
        <v>127</v>
      </c>
      <c r="AV254" s="10" t="s">
        <v>127</v>
      </c>
      <c r="AW254" s="10" t="s">
        <v>41</v>
      </c>
      <c r="AX254" s="10" t="s">
        <v>89</v>
      </c>
      <c r="AY254" s="176" t="s">
        <v>148</v>
      </c>
    </row>
    <row r="255" spans="2:65" s="1" customFormat="1" ht="44.25" customHeight="1" x14ac:dyDescent="0.3">
      <c r="B255" s="35"/>
      <c r="C255" s="161" t="s">
        <v>433</v>
      </c>
      <c r="D255" s="161" t="s">
        <v>149</v>
      </c>
      <c r="E255" s="162" t="s">
        <v>434</v>
      </c>
      <c r="F255" s="265" t="s">
        <v>435</v>
      </c>
      <c r="G255" s="266"/>
      <c r="H255" s="266"/>
      <c r="I255" s="266"/>
      <c r="J255" s="163" t="s">
        <v>436</v>
      </c>
      <c r="K255" s="164">
        <v>1008</v>
      </c>
      <c r="L255" s="267">
        <v>0</v>
      </c>
      <c r="M255" s="266"/>
      <c r="N255" s="268">
        <f>ROUND(L255*K255,3)</f>
        <v>0</v>
      </c>
      <c r="O255" s="266"/>
      <c r="P255" s="266"/>
      <c r="Q255" s="266"/>
      <c r="R255" s="37"/>
      <c r="T255" s="165" t="s">
        <v>34</v>
      </c>
      <c r="U255" s="44" t="s">
        <v>52</v>
      </c>
      <c r="V255" s="36"/>
      <c r="W255" s="166">
        <f>V255*K255</f>
        <v>0</v>
      </c>
      <c r="X255" s="166">
        <v>6.0000000000000002E-5</v>
      </c>
      <c r="Y255" s="166">
        <f>X255*K255</f>
        <v>6.0479999999999999E-2</v>
      </c>
      <c r="Z255" s="166">
        <v>0</v>
      </c>
      <c r="AA255" s="167">
        <f>Z255*K255</f>
        <v>0</v>
      </c>
      <c r="AR255" s="17" t="s">
        <v>226</v>
      </c>
      <c r="AT255" s="17" t="s">
        <v>149</v>
      </c>
      <c r="AU255" s="17" t="s">
        <v>127</v>
      </c>
      <c r="AY255" s="17" t="s">
        <v>148</v>
      </c>
      <c r="BE255" s="105">
        <f>IF(U255="základná",N255,0)</f>
        <v>0</v>
      </c>
      <c r="BF255" s="105">
        <f>IF(U255="znížená",N255,0)</f>
        <v>0</v>
      </c>
      <c r="BG255" s="105">
        <f>IF(U255="zákl. prenesená",N255,0)</f>
        <v>0</v>
      </c>
      <c r="BH255" s="105">
        <f>IF(U255="zníž. prenesená",N255,0)</f>
        <v>0</v>
      </c>
      <c r="BI255" s="105">
        <f>IF(U255="nulová",N255,0)</f>
        <v>0</v>
      </c>
      <c r="BJ255" s="17" t="s">
        <v>127</v>
      </c>
      <c r="BK255" s="168">
        <f>ROUND(L255*K255,3)</f>
        <v>0</v>
      </c>
      <c r="BL255" s="17" t="s">
        <v>226</v>
      </c>
      <c r="BM255" s="17" t="s">
        <v>437</v>
      </c>
    </row>
    <row r="256" spans="2:65" s="10" customFormat="1" ht="22.5" customHeight="1" x14ac:dyDescent="0.3">
      <c r="B256" s="169"/>
      <c r="C256" s="170"/>
      <c r="D256" s="170"/>
      <c r="E256" s="171" t="s">
        <v>34</v>
      </c>
      <c r="F256" s="269" t="s">
        <v>438</v>
      </c>
      <c r="G256" s="270"/>
      <c r="H256" s="270"/>
      <c r="I256" s="270"/>
      <c r="J256" s="170"/>
      <c r="K256" s="172">
        <v>1008</v>
      </c>
      <c r="L256" s="170"/>
      <c r="M256" s="170"/>
      <c r="N256" s="170"/>
      <c r="O256" s="170"/>
      <c r="P256" s="170"/>
      <c r="Q256" s="170"/>
      <c r="R256" s="173"/>
      <c r="T256" s="174"/>
      <c r="U256" s="170"/>
      <c r="V256" s="170"/>
      <c r="W256" s="170"/>
      <c r="X256" s="170"/>
      <c r="Y256" s="170"/>
      <c r="Z256" s="170"/>
      <c r="AA256" s="175"/>
      <c r="AT256" s="176" t="s">
        <v>159</v>
      </c>
      <c r="AU256" s="176" t="s">
        <v>127</v>
      </c>
      <c r="AV256" s="10" t="s">
        <v>127</v>
      </c>
      <c r="AW256" s="10" t="s">
        <v>41</v>
      </c>
      <c r="AX256" s="10" t="s">
        <v>89</v>
      </c>
      <c r="AY256" s="176" t="s">
        <v>148</v>
      </c>
    </row>
    <row r="257" spans="2:65" s="1" customFormat="1" ht="31.5" customHeight="1" x14ac:dyDescent="0.3">
      <c r="B257" s="35"/>
      <c r="C257" s="201" t="s">
        <v>439</v>
      </c>
      <c r="D257" s="201" t="s">
        <v>413</v>
      </c>
      <c r="E257" s="202" t="s">
        <v>440</v>
      </c>
      <c r="F257" s="278" t="s">
        <v>441</v>
      </c>
      <c r="G257" s="279"/>
      <c r="H257" s="279"/>
      <c r="I257" s="279"/>
      <c r="J257" s="203" t="s">
        <v>189</v>
      </c>
      <c r="K257" s="204">
        <v>1.008</v>
      </c>
      <c r="L257" s="280">
        <v>0</v>
      </c>
      <c r="M257" s="279"/>
      <c r="N257" s="281">
        <f>ROUND(L257*K257,3)</f>
        <v>0</v>
      </c>
      <c r="O257" s="266"/>
      <c r="P257" s="266"/>
      <c r="Q257" s="266"/>
      <c r="R257" s="37"/>
      <c r="T257" s="165" t="s">
        <v>34</v>
      </c>
      <c r="U257" s="44" t="s">
        <v>52</v>
      </c>
      <c r="V257" s="36"/>
      <c r="W257" s="166">
        <f>V257*K257</f>
        <v>0</v>
      </c>
      <c r="X257" s="166">
        <v>1</v>
      </c>
      <c r="Y257" s="166">
        <f>X257*K257</f>
        <v>1.008</v>
      </c>
      <c r="Z257" s="166">
        <v>0</v>
      </c>
      <c r="AA257" s="167">
        <f>Z257*K257</f>
        <v>0</v>
      </c>
      <c r="AR257" s="17" t="s">
        <v>301</v>
      </c>
      <c r="AT257" s="17" t="s">
        <v>413</v>
      </c>
      <c r="AU257" s="17" t="s">
        <v>127</v>
      </c>
      <c r="AY257" s="17" t="s">
        <v>148</v>
      </c>
      <c r="BE257" s="105">
        <f>IF(U257="základná",N257,0)</f>
        <v>0</v>
      </c>
      <c r="BF257" s="105">
        <f>IF(U257="znížená",N257,0)</f>
        <v>0</v>
      </c>
      <c r="BG257" s="105">
        <f>IF(U257="zákl. prenesená",N257,0)</f>
        <v>0</v>
      </c>
      <c r="BH257" s="105">
        <f>IF(U257="zníž. prenesená",N257,0)</f>
        <v>0</v>
      </c>
      <c r="BI257" s="105">
        <f>IF(U257="nulová",N257,0)</f>
        <v>0</v>
      </c>
      <c r="BJ257" s="17" t="s">
        <v>127</v>
      </c>
      <c r="BK257" s="168">
        <f>ROUND(L257*K257,3)</f>
        <v>0</v>
      </c>
      <c r="BL257" s="17" t="s">
        <v>226</v>
      </c>
      <c r="BM257" s="17" t="s">
        <v>442</v>
      </c>
    </row>
    <row r="258" spans="2:65" s="1" customFormat="1" ht="31.5" customHeight="1" x14ac:dyDescent="0.3">
      <c r="B258" s="35"/>
      <c r="C258" s="161" t="s">
        <v>443</v>
      </c>
      <c r="D258" s="161" t="s">
        <v>149</v>
      </c>
      <c r="E258" s="162" t="s">
        <v>444</v>
      </c>
      <c r="F258" s="265" t="s">
        <v>445</v>
      </c>
      <c r="G258" s="266"/>
      <c r="H258" s="266"/>
      <c r="I258" s="266"/>
      <c r="J258" s="163" t="s">
        <v>436</v>
      </c>
      <c r="K258" s="164">
        <v>963.88</v>
      </c>
      <c r="L258" s="267">
        <v>0</v>
      </c>
      <c r="M258" s="266"/>
      <c r="N258" s="268">
        <f>ROUND(L258*K258,3)</f>
        <v>0</v>
      </c>
      <c r="O258" s="266"/>
      <c r="P258" s="266"/>
      <c r="Q258" s="266"/>
      <c r="R258" s="37"/>
      <c r="T258" s="165" t="s">
        <v>34</v>
      </c>
      <c r="U258" s="44" t="s">
        <v>52</v>
      </c>
      <c r="V258" s="36"/>
      <c r="W258" s="166">
        <f>V258*K258</f>
        <v>0</v>
      </c>
      <c r="X258" s="166">
        <v>0</v>
      </c>
      <c r="Y258" s="166">
        <f>X258*K258</f>
        <v>0</v>
      </c>
      <c r="Z258" s="166">
        <v>0</v>
      </c>
      <c r="AA258" s="167">
        <f>Z258*K258</f>
        <v>0</v>
      </c>
      <c r="AR258" s="17" t="s">
        <v>226</v>
      </c>
      <c r="AT258" s="17" t="s">
        <v>149</v>
      </c>
      <c r="AU258" s="17" t="s">
        <v>127</v>
      </c>
      <c r="AY258" s="17" t="s">
        <v>148</v>
      </c>
      <c r="BE258" s="105">
        <f>IF(U258="základná",N258,0)</f>
        <v>0</v>
      </c>
      <c r="BF258" s="105">
        <f>IF(U258="znížená",N258,0)</f>
        <v>0</v>
      </c>
      <c r="BG258" s="105">
        <f>IF(U258="zákl. prenesená",N258,0)</f>
        <v>0</v>
      </c>
      <c r="BH258" s="105">
        <f>IF(U258="zníž. prenesená",N258,0)</f>
        <v>0</v>
      </c>
      <c r="BI258" s="105">
        <f>IF(U258="nulová",N258,0)</f>
        <v>0</v>
      </c>
      <c r="BJ258" s="17" t="s">
        <v>127</v>
      </c>
      <c r="BK258" s="168">
        <f>ROUND(L258*K258,3)</f>
        <v>0</v>
      </c>
      <c r="BL258" s="17" t="s">
        <v>226</v>
      </c>
      <c r="BM258" s="17" t="s">
        <v>446</v>
      </c>
    </row>
    <row r="259" spans="2:65" s="10" customFormat="1" ht="22.5" customHeight="1" x14ac:dyDescent="0.3">
      <c r="B259" s="169"/>
      <c r="C259" s="170"/>
      <c r="D259" s="170"/>
      <c r="E259" s="171" t="s">
        <v>34</v>
      </c>
      <c r="F259" s="269" t="s">
        <v>447</v>
      </c>
      <c r="G259" s="270"/>
      <c r="H259" s="270"/>
      <c r="I259" s="270"/>
      <c r="J259" s="170"/>
      <c r="K259" s="172">
        <v>711.36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159</v>
      </c>
      <c r="AU259" s="176" t="s">
        <v>127</v>
      </c>
      <c r="AV259" s="10" t="s">
        <v>127</v>
      </c>
      <c r="AW259" s="10" t="s">
        <v>41</v>
      </c>
      <c r="AX259" s="10" t="s">
        <v>85</v>
      </c>
      <c r="AY259" s="176" t="s">
        <v>148</v>
      </c>
    </row>
    <row r="260" spans="2:65" s="10" customFormat="1" ht="22.5" customHeight="1" x14ac:dyDescent="0.3">
      <c r="B260" s="169"/>
      <c r="C260" s="170"/>
      <c r="D260" s="170"/>
      <c r="E260" s="171" t="s">
        <v>34</v>
      </c>
      <c r="F260" s="271" t="s">
        <v>448</v>
      </c>
      <c r="G260" s="270"/>
      <c r="H260" s="270"/>
      <c r="I260" s="270"/>
      <c r="J260" s="170"/>
      <c r="K260" s="172">
        <v>43.39</v>
      </c>
      <c r="L260" s="170"/>
      <c r="M260" s="170"/>
      <c r="N260" s="170"/>
      <c r="O260" s="170"/>
      <c r="P260" s="170"/>
      <c r="Q260" s="170"/>
      <c r="R260" s="173"/>
      <c r="T260" s="174"/>
      <c r="U260" s="170"/>
      <c r="V260" s="170"/>
      <c r="W260" s="170"/>
      <c r="X260" s="170"/>
      <c r="Y260" s="170"/>
      <c r="Z260" s="170"/>
      <c r="AA260" s="175"/>
      <c r="AT260" s="176" t="s">
        <v>159</v>
      </c>
      <c r="AU260" s="176" t="s">
        <v>127</v>
      </c>
      <c r="AV260" s="10" t="s">
        <v>127</v>
      </c>
      <c r="AW260" s="10" t="s">
        <v>41</v>
      </c>
      <c r="AX260" s="10" t="s">
        <v>85</v>
      </c>
      <c r="AY260" s="176" t="s">
        <v>148</v>
      </c>
    </row>
    <row r="261" spans="2:65" s="10" customFormat="1" ht="22.5" customHeight="1" x14ac:dyDescent="0.3">
      <c r="B261" s="169"/>
      <c r="C261" s="170"/>
      <c r="D261" s="170"/>
      <c r="E261" s="171" t="s">
        <v>34</v>
      </c>
      <c r="F261" s="271" t="s">
        <v>449</v>
      </c>
      <c r="G261" s="270"/>
      <c r="H261" s="270"/>
      <c r="I261" s="270"/>
      <c r="J261" s="170"/>
      <c r="K261" s="172">
        <v>79.599999999999994</v>
      </c>
      <c r="L261" s="170"/>
      <c r="M261" s="170"/>
      <c r="N261" s="170"/>
      <c r="O261" s="170"/>
      <c r="P261" s="170"/>
      <c r="Q261" s="170"/>
      <c r="R261" s="173"/>
      <c r="T261" s="174"/>
      <c r="U261" s="170"/>
      <c r="V261" s="170"/>
      <c r="W261" s="170"/>
      <c r="X261" s="170"/>
      <c r="Y261" s="170"/>
      <c r="Z261" s="170"/>
      <c r="AA261" s="175"/>
      <c r="AT261" s="176" t="s">
        <v>159</v>
      </c>
      <c r="AU261" s="176" t="s">
        <v>127</v>
      </c>
      <c r="AV261" s="10" t="s">
        <v>127</v>
      </c>
      <c r="AW261" s="10" t="s">
        <v>41</v>
      </c>
      <c r="AX261" s="10" t="s">
        <v>85</v>
      </c>
      <c r="AY261" s="176" t="s">
        <v>148</v>
      </c>
    </row>
    <row r="262" spans="2:65" s="10" customFormat="1" ht="22.5" customHeight="1" x14ac:dyDescent="0.3">
      <c r="B262" s="169"/>
      <c r="C262" s="170"/>
      <c r="D262" s="170"/>
      <c r="E262" s="171" t="s">
        <v>34</v>
      </c>
      <c r="F262" s="271" t="s">
        <v>450</v>
      </c>
      <c r="G262" s="270"/>
      <c r="H262" s="270"/>
      <c r="I262" s="270"/>
      <c r="J262" s="170"/>
      <c r="K262" s="172">
        <v>129.53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159</v>
      </c>
      <c r="AU262" s="176" t="s">
        <v>127</v>
      </c>
      <c r="AV262" s="10" t="s">
        <v>127</v>
      </c>
      <c r="AW262" s="10" t="s">
        <v>41</v>
      </c>
      <c r="AX262" s="10" t="s">
        <v>85</v>
      </c>
      <c r="AY262" s="176" t="s">
        <v>148</v>
      </c>
    </row>
    <row r="263" spans="2:65" s="11" customFormat="1" ht="22.5" customHeight="1" x14ac:dyDescent="0.3">
      <c r="B263" s="177"/>
      <c r="C263" s="178"/>
      <c r="D263" s="178"/>
      <c r="E263" s="179" t="s">
        <v>34</v>
      </c>
      <c r="F263" s="272" t="s">
        <v>208</v>
      </c>
      <c r="G263" s="273"/>
      <c r="H263" s="273"/>
      <c r="I263" s="273"/>
      <c r="J263" s="178"/>
      <c r="K263" s="180">
        <v>963.88</v>
      </c>
      <c r="L263" s="178"/>
      <c r="M263" s="178"/>
      <c r="N263" s="178"/>
      <c r="O263" s="178"/>
      <c r="P263" s="178"/>
      <c r="Q263" s="178"/>
      <c r="R263" s="181"/>
      <c r="T263" s="182"/>
      <c r="U263" s="178"/>
      <c r="V263" s="178"/>
      <c r="W263" s="178"/>
      <c r="X263" s="178"/>
      <c r="Y263" s="178"/>
      <c r="Z263" s="178"/>
      <c r="AA263" s="183"/>
      <c r="AT263" s="184" t="s">
        <v>159</v>
      </c>
      <c r="AU263" s="184" t="s">
        <v>127</v>
      </c>
      <c r="AV263" s="11" t="s">
        <v>153</v>
      </c>
      <c r="AW263" s="11" t="s">
        <v>41</v>
      </c>
      <c r="AX263" s="11" t="s">
        <v>89</v>
      </c>
      <c r="AY263" s="184" t="s">
        <v>148</v>
      </c>
    </row>
    <row r="264" spans="2:65" s="1" customFormat="1" ht="22.5" customHeight="1" x14ac:dyDescent="0.3">
      <c r="B264" s="35"/>
      <c r="C264" s="201" t="s">
        <v>451</v>
      </c>
      <c r="D264" s="201" t="s">
        <v>413</v>
      </c>
      <c r="E264" s="202" t="s">
        <v>452</v>
      </c>
      <c r="F264" s="278" t="s">
        <v>453</v>
      </c>
      <c r="G264" s="279"/>
      <c r="H264" s="279"/>
      <c r="I264" s="279"/>
      <c r="J264" s="203" t="s">
        <v>436</v>
      </c>
      <c r="K264" s="204">
        <v>1060.268</v>
      </c>
      <c r="L264" s="280">
        <v>0</v>
      </c>
      <c r="M264" s="279"/>
      <c r="N264" s="281">
        <f>ROUND(L264*K264,3)</f>
        <v>0</v>
      </c>
      <c r="O264" s="266"/>
      <c r="P264" s="266"/>
      <c r="Q264" s="266"/>
      <c r="R264" s="37"/>
      <c r="T264" s="165" t="s">
        <v>34</v>
      </c>
      <c r="U264" s="44" t="s">
        <v>52</v>
      </c>
      <c r="V264" s="36"/>
      <c r="W264" s="166">
        <f>V264*K264</f>
        <v>0</v>
      </c>
      <c r="X264" s="166">
        <v>1E-3</v>
      </c>
      <c r="Y264" s="166">
        <f>X264*K264</f>
        <v>1.060268</v>
      </c>
      <c r="Z264" s="166">
        <v>0</v>
      </c>
      <c r="AA264" s="167">
        <f>Z264*K264</f>
        <v>0</v>
      </c>
      <c r="AR264" s="17" t="s">
        <v>182</v>
      </c>
      <c r="AT264" s="17" t="s">
        <v>413</v>
      </c>
      <c r="AU264" s="17" t="s">
        <v>127</v>
      </c>
      <c r="AY264" s="17" t="s">
        <v>148</v>
      </c>
      <c r="BE264" s="105">
        <f>IF(U264="základná",N264,0)</f>
        <v>0</v>
      </c>
      <c r="BF264" s="105">
        <f>IF(U264="znížená",N264,0)</f>
        <v>0</v>
      </c>
      <c r="BG264" s="105">
        <f>IF(U264="zákl. prenesená",N264,0)</f>
        <v>0</v>
      </c>
      <c r="BH264" s="105">
        <f>IF(U264="zníž. prenesená",N264,0)</f>
        <v>0</v>
      </c>
      <c r="BI264" s="105">
        <f>IF(U264="nulová",N264,0)</f>
        <v>0</v>
      </c>
      <c r="BJ264" s="17" t="s">
        <v>127</v>
      </c>
      <c r="BK264" s="168">
        <f>ROUND(L264*K264,3)</f>
        <v>0</v>
      </c>
      <c r="BL264" s="17" t="s">
        <v>153</v>
      </c>
      <c r="BM264" s="17" t="s">
        <v>454</v>
      </c>
    </row>
    <row r="265" spans="2:65" s="10" customFormat="1" ht="22.5" customHeight="1" x14ac:dyDescent="0.3">
      <c r="B265" s="169"/>
      <c r="C265" s="170"/>
      <c r="D265" s="170"/>
      <c r="E265" s="171" t="s">
        <v>34</v>
      </c>
      <c r="F265" s="269" t="s">
        <v>447</v>
      </c>
      <c r="G265" s="270"/>
      <c r="H265" s="270"/>
      <c r="I265" s="270"/>
      <c r="J265" s="170"/>
      <c r="K265" s="172">
        <v>711.36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159</v>
      </c>
      <c r="AU265" s="176" t="s">
        <v>127</v>
      </c>
      <c r="AV265" s="10" t="s">
        <v>127</v>
      </c>
      <c r="AW265" s="10" t="s">
        <v>41</v>
      </c>
      <c r="AX265" s="10" t="s">
        <v>85</v>
      </c>
      <c r="AY265" s="176" t="s">
        <v>148</v>
      </c>
    </row>
    <row r="266" spans="2:65" s="10" customFormat="1" ht="22.5" customHeight="1" x14ac:dyDescent="0.3">
      <c r="B266" s="169"/>
      <c r="C266" s="170"/>
      <c r="D266" s="170"/>
      <c r="E266" s="171" t="s">
        <v>34</v>
      </c>
      <c r="F266" s="271" t="s">
        <v>448</v>
      </c>
      <c r="G266" s="270"/>
      <c r="H266" s="270"/>
      <c r="I266" s="270"/>
      <c r="J266" s="170"/>
      <c r="K266" s="172">
        <v>43.39</v>
      </c>
      <c r="L266" s="170"/>
      <c r="M266" s="170"/>
      <c r="N266" s="170"/>
      <c r="O266" s="170"/>
      <c r="P266" s="170"/>
      <c r="Q266" s="170"/>
      <c r="R266" s="173"/>
      <c r="T266" s="174"/>
      <c r="U266" s="170"/>
      <c r="V266" s="170"/>
      <c r="W266" s="170"/>
      <c r="X266" s="170"/>
      <c r="Y266" s="170"/>
      <c r="Z266" s="170"/>
      <c r="AA266" s="175"/>
      <c r="AT266" s="176" t="s">
        <v>159</v>
      </c>
      <c r="AU266" s="176" t="s">
        <v>127</v>
      </c>
      <c r="AV266" s="10" t="s">
        <v>127</v>
      </c>
      <c r="AW266" s="10" t="s">
        <v>41</v>
      </c>
      <c r="AX266" s="10" t="s">
        <v>85</v>
      </c>
      <c r="AY266" s="176" t="s">
        <v>148</v>
      </c>
    </row>
    <row r="267" spans="2:65" s="10" customFormat="1" ht="22.5" customHeight="1" x14ac:dyDescent="0.3">
      <c r="B267" s="169"/>
      <c r="C267" s="170"/>
      <c r="D267" s="170"/>
      <c r="E267" s="171" t="s">
        <v>34</v>
      </c>
      <c r="F267" s="271" t="s">
        <v>449</v>
      </c>
      <c r="G267" s="270"/>
      <c r="H267" s="270"/>
      <c r="I267" s="270"/>
      <c r="J267" s="170"/>
      <c r="K267" s="172">
        <v>79.599999999999994</v>
      </c>
      <c r="L267" s="170"/>
      <c r="M267" s="170"/>
      <c r="N267" s="170"/>
      <c r="O267" s="170"/>
      <c r="P267" s="170"/>
      <c r="Q267" s="170"/>
      <c r="R267" s="173"/>
      <c r="T267" s="174"/>
      <c r="U267" s="170"/>
      <c r="V267" s="170"/>
      <c r="W267" s="170"/>
      <c r="X267" s="170"/>
      <c r="Y267" s="170"/>
      <c r="Z267" s="170"/>
      <c r="AA267" s="175"/>
      <c r="AT267" s="176" t="s">
        <v>159</v>
      </c>
      <c r="AU267" s="176" t="s">
        <v>127</v>
      </c>
      <c r="AV267" s="10" t="s">
        <v>127</v>
      </c>
      <c r="AW267" s="10" t="s">
        <v>41</v>
      </c>
      <c r="AX267" s="10" t="s">
        <v>85</v>
      </c>
      <c r="AY267" s="176" t="s">
        <v>148</v>
      </c>
    </row>
    <row r="268" spans="2:65" s="10" customFormat="1" ht="22.5" customHeight="1" x14ac:dyDescent="0.3">
      <c r="B268" s="169"/>
      <c r="C268" s="170"/>
      <c r="D268" s="170"/>
      <c r="E268" s="171" t="s">
        <v>34</v>
      </c>
      <c r="F268" s="271" t="s">
        <v>450</v>
      </c>
      <c r="G268" s="270"/>
      <c r="H268" s="270"/>
      <c r="I268" s="270"/>
      <c r="J268" s="170"/>
      <c r="K268" s="172">
        <v>129.53</v>
      </c>
      <c r="L268" s="170"/>
      <c r="M268" s="170"/>
      <c r="N268" s="170"/>
      <c r="O268" s="170"/>
      <c r="P268" s="170"/>
      <c r="Q268" s="170"/>
      <c r="R268" s="173"/>
      <c r="T268" s="174"/>
      <c r="U268" s="170"/>
      <c r="V268" s="170"/>
      <c r="W268" s="170"/>
      <c r="X268" s="170"/>
      <c r="Y268" s="170"/>
      <c r="Z268" s="170"/>
      <c r="AA268" s="175"/>
      <c r="AT268" s="176" t="s">
        <v>159</v>
      </c>
      <c r="AU268" s="176" t="s">
        <v>127</v>
      </c>
      <c r="AV268" s="10" t="s">
        <v>127</v>
      </c>
      <c r="AW268" s="10" t="s">
        <v>41</v>
      </c>
      <c r="AX268" s="10" t="s">
        <v>85</v>
      </c>
      <c r="AY268" s="176" t="s">
        <v>148</v>
      </c>
    </row>
    <row r="269" spans="2:65" s="11" customFormat="1" ht="22.5" customHeight="1" x14ac:dyDescent="0.3">
      <c r="B269" s="177"/>
      <c r="C269" s="178"/>
      <c r="D269" s="178"/>
      <c r="E269" s="179" t="s">
        <v>34</v>
      </c>
      <c r="F269" s="272" t="s">
        <v>208</v>
      </c>
      <c r="G269" s="273"/>
      <c r="H269" s="273"/>
      <c r="I269" s="273"/>
      <c r="J269" s="178"/>
      <c r="K269" s="180">
        <v>963.88</v>
      </c>
      <c r="L269" s="178"/>
      <c r="M269" s="178"/>
      <c r="N269" s="178"/>
      <c r="O269" s="178"/>
      <c r="P269" s="178"/>
      <c r="Q269" s="178"/>
      <c r="R269" s="181"/>
      <c r="T269" s="182"/>
      <c r="U269" s="178"/>
      <c r="V269" s="178"/>
      <c r="W269" s="178"/>
      <c r="X269" s="178"/>
      <c r="Y269" s="178"/>
      <c r="Z269" s="178"/>
      <c r="AA269" s="183"/>
      <c r="AT269" s="184" t="s">
        <v>159</v>
      </c>
      <c r="AU269" s="184" t="s">
        <v>127</v>
      </c>
      <c r="AV269" s="11" t="s">
        <v>153</v>
      </c>
      <c r="AW269" s="11" t="s">
        <v>41</v>
      </c>
      <c r="AX269" s="11" t="s">
        <v>89</v>
      </c>
      <c r="AY269" s="184" t="s">
        <v>148</v>
      </c>
    </row>
    <row r="270" spans="2:65" s="1" customFormat="1" ht="31.5" customHeight="1" x14ac:dyDescent="0.3">
      <c r="B270" s="35"/>
      <c r="C270" s="161" t="s">
        <v>455</v>
      </c>
      <c r="D270" s="161" t="s">
        <v>149</v>
      </c>
      <c r="E270" s="162" t="s">
        <v>456</v>
      </c>
      <c r="F270" s="265" t="s">
        <v>457</v>
      </c>
      <c r="G270" s="266"/>
      <c r="H270" s="266"/>
      <c r="I270" s="266"/>
      <c r="J270" s="163" t="s">
        <v>436</v>
      </c>
      <c r="K270" s="164">
        <v>31.616</v>
      </c>
      <c r="L270" s="267">
        <v>0</v>
      </c>
      <c r="M270" s="266"/>
      <c r="N270" s="268">
        <f>ROUND(L270*K270,3)</f>
        <v>0</v>
      </c>
      <c r="O270" s="266"/>
      <c r="P270" s="266"/>
      <c r="Q270" s="266"/>
      <c r="R270" s="37"/>
      <c r="T270" s="165" t="s">
        <v>34</v>
      </c>
      <c r="U270" s="44" t="s">
        <v>52</v>
      </c>
      <c r="V270" s="36"/>
      <c r="W270" s="166">
        <f>V270*K270</f>
        <v>0</v>
      </c>
      <c r="X270" s="166">
        <v>0</v>
      </c>
      <c r="Y270" s="166">
        <f>X270*K270</f>
        <v>0</v>
      </c>
      <c r="Z270" s="166">
        <v>0</v>
      </c>
      <c r="AA270" s="167">
        <f>Z270*K270</f>
        <v>0</v>
      </c>
      <c r="AR270" s="17" t="s">
        <v>226</v>
      </c>
      <c r="AT270" s="17" t="s">
        <v>149</v>
      </c>
      <c r="AU270" s="17" t="s">
        <v>127</v>
      </c>
      <c r="AY270" s="17" t="s">
        <v>148</v>
      </c>
      <c r="BE270" s="105">
        <f>IF(U270="základná",N270,0)</f>
        <v>0</v>
      </c>
      <c r="BF270" s="105">
        <f>IF(U270="znížená",N270,0)</f>
        <v>0</v>
      </c>
      <c r="BG270" s="105">
        <f>IF(U270="zákl. prenesená",N270,0)</f>
        <v>0</v>
      </c>
      <c r="BH270" s="105">
        <f>IF(U270="zníž. prenesená",N270,0)</f>
        <v>0</v>
      </c>
      <c r="BI270" s="105">
        <f>IF(U270="nulová",N270,0)</f>
        <v>0</v>
      </c>
      <c r="BJ270" s="17" t="s">
        <v>127</v>
      </c>
      <c r="BK270" s="168">
        <f>ROUND(L270*K270,3)</f>
        <v>0</v>
      </c>
      <c r="BL270" s="17" t="s">
        <v>226</v>
      </c>
      <c r="BM270" s="17" t="s">
        <v>458</v>
      </c>
    </row>
    <row r="271" spans="2:65" s="10" customFormat="1" ht="31.5" customHeight="1" x14ac:dyDescent="0.3">
      <c r="B271" s="169"/>
      <c r="C271" s="170"/>
      <c r="D271" s="170"/>
      <c r="E271" s="171" t="s">
        <v>34</v>
      </c>
      <c r="F271" s="269" t="s">
        <v>459</v>
      </c>
      <c r="G271" s="270"/>
      <c r="H271" s="270"/>
      <c r="I271" s="270"/>
      <c r="J271" s="170"/>
      <c r="K271" s="172">
        <v>31.616</v>
      </c>
      <c r="L271" s="170"/>
      <c r="M271" s="170"/>
      <c r="N271" s="170"/>
      <c r="O271" s="170"/>
      <c r="P271" s="170"/>
      <c r="Q271" s="170"/>
      <c r="R271" s="173"/>
      <c r="T271" s="174"/>
      <c r="U271" s="170"/>
      <c r="V271" s="170"/>
      <c r="W271" s="170"/>
      <c r="X271" s="170"/>
      <c r="Y271" s="170"/>
      <c r="Z271" s="170"/>
      <c r="AA271" s="175"/>
      <c r="AT271" s="176" t="s">
        <v>159</v>
      </c>
      <c r="AU271" s="176" t="s">
        <v>127</v>
      </c>
      <c r="AV271" s="10" t="s">
        <v>127</v>
      </c>
      <c r="AW271" s="10" t="s">
        <v>41</v>
      </c>
      <c r="AX271" s="10" t="s">
        <v>89</v>
      </c>
      <c r="AY271" s="176" t="s">
        <v>148</v>
      </c>
    </row>
    <row r="272" spans="2:65" s="1" customFormat="1" ht="31.5" customHeight="1" x14ac:dyDescent="0.3">
      <c r="B272" s="35"/>
      <c r="C272" s="201" t="s">
        <v>460</v>
      </c>
      <c r="D272" s="201" t="s">
        <v>413</v>
      </c>
      <c r="E272" s="202" t="s">
        <v>461</v>
      </c>
      <c r="F272" s="278" t="s">
        <v>462</v>
      </c>
      <c r="G272" s="279"/>
      <c r="H272" s="279"/>
      <c r="I272" s="279"/>
      <c r="J272" s="203" t="s">
        <v>189</v>
      </c>
      <c r="K272" s="204">
        <v>3.2000000000000001E-2</v>
      </c>
      <c r="L272" s="280">
        <v>0</v>
      </c>
      <c r="M272" s="279"/>
      <c r="N272" s="281">
        <f>ROUND(L272*K272,3)</f>
        <v>0</v>
      </c>
      <c r="O272" s="266"/>
      <c r="P272" s="266"/>
      <c r="Q272" s="266"/>
      <c r="R272" s="37"/>
      <c r="T272" s="165" t="s">
        <v>34</v>
      </c>
      <c r="U272" s="44" t="s">
        <v>52</v>
      </c>
      <c r="V272" s="36"/>
      <c r="W272" s="166">
        <f>V272*K272</f>
        <v>0</v>
      </c>
      <c r="X272" s="166">
        <v>1</v>
      </c>
      <c r="Y272" s="166">
        <f>X272*K272</f>
        <v>3.2000000000000001E-2</v>
      </c>
      <c r="Z272" s="166">
        <v>0</v>
      </c>
      <c r="AA272" s="167">
        <f>Z272*K272</f>
        <v>0</v>
      </c>
      <c r="AR272" s="17" t="s">
        <v>301</v>
      </c>
      <c r="AT272" s="17" t="s">
        <v>413</v>
      </c>
      <c r="AU272" s="17" t="s">
        <v>127</v>
      </c>
      <c r="AY272" s="17" t="s">
        <v>148</v>
      </c>
      <c r="BE272" s="105">
        <f>IF(U272="základná",N272,0)</f>
        <v>0</v>
      </c>
      <c r="BF272" s="105">
        <f>IF(U272="znížená",N272,0)</f>
        <v>0</v>
      </c>
      <c r="BG272" s="105">
        <f>IF(U272="zákl. prenesená",N272,0)</f>
        <v>0</v>
      </c>
      <c r="BH272" s="105">
        <f>IF(U272="zníž. prenesená",N272,0)</f>
        <v>0</v>
      </c>
      <c r="BI272" s="105">
        <f>IF(U272="nulová",N272,0)</f>
        <v>0</v>
      </c>
      <c r="BJ272" s="17" t="s">
        <v>127</v>
      </c>
      <c r="BK272" s="168">
        <f>ROUND(L272*K272,3)</f>
        <v>0</v>
      </c>
      <c r="BL272" s="17" t="s">
        <v>226</v>
      </c>
      <c r="BM272" s="17" t="s">
        <v>463</v>
      </c>
    </row>
    <row r="273" spans="2:65" s="1" customFormat="1" ht="31.5" customHeight="1" x14ac:dyDescent="0.3">
      <c r="B273" s="35"/>
      <c r="C273" s="161" t="s">
        <v>464</v>
      </c>
      <c r="D273" s="161" t="s">
        <v>149</v>
      </c>
      <c r="E273" s="162" t="s">
        <v>465</v>
      </c>
      <c r="F273" s="265" t="s">
        <v>466</v>
      </c>
      <c r="G273" s="266"/>
      <c r="H273" s="266"/>
      <c r="I273" s="266"/>
      <c r="J273" s="163" t="s">
        <v>436</v>
      </c>
      <c r="K273" s="164">
        <v>31.616</v>
      </c>
      <c r="L273" s="267">
        <v>0</v>
      </c>
      <c r="M273" s="266"/>
      <c r="N273" s="268">
        <f>ROUND(L273*K273,3)</f>
        <v>0</v>
      </c>
      <c r="O273" s="266"/>
      <c r="P273" s="266"/>
      <c r="Q273" s="266"/>
      <c r="R273" s="37"/>
      <c r="T273" s="165" t="s">
        <v>34</v>
      </c>
      <c r="U273" s="44" t="s">
        <v>52</v>
      </c>
      <c r="V273" s="36"/>
      <c r="W273" s="166">
        <f>V273*K273</f>
        <v>0</v>
      </c>
      <c r="X273" s="166">
        <v>9.0000000000000006E-5</v>
      </c>
      <c r="Y273" s="166">
        <f>X273*K273</f>
        <v>2.8454400000000003E-3</v>
      </c>
      <c r="Z273" s="166">
        <v>0</v>
      </c>
      <c r="AA273" s="167">
        <f>Z273*K273</f>
        <v>0</v>
      </c>
      <c r="AR273" s="17" t="s">
        <v>226</v>
      </c>
      <c r="AT273" s="17" t="s">
        <v>149</v>
      </c>
      <c r="AU273" s="17" t="s">
        <v>127</v>
      </c>
      <c r="AY273" s="17" t="s">
        <v>148</v>
      </c>
      <c r="BE273" s="105">
        <f>IF(U273="základná",N273,0)</f>
        <v>0</v>
      </c>
      <c r="BF273" s="105">
        <f>IF(U273="znížená",N273,0)</f>
        <v>0</v>
      </c>
      <c r="BG273" s="105">
        <f>IF(U273="zákl. prenesená",N273,0)</f>
        <v>0</v>
      </c>
      <c r="BH273" s="105">
        <f>IF(U273="zníž. prenesená",N273,0)</f>
        <v>0</v>
      </c>
      <c r="BI273" s="105">
        <f>IF(U273="nulová",N273,0)</f>
        <v>0</v>
      </c>
      <c r="BJ273" s="17" t="s">
        <v>127</v>
      </c>
      <c r="BK273" s="168">
        <f>ROUND(L273*K273,3)</f>
        <v>0</v>
      </c>
      <c r="BL273" s="17" t="s">
        <v>226</v>
      </c>
      <c r="BM273" s="17" t="s">
        <v>467</v>
      </c>
    </row>
    <row r="274" spans="2:65" s="10" customFormat="1" ht="31.5" customHeight="1" x14ac:dyDescent="0.3">
      <c r="B274" s="169"/>
      <c r="C274" s="170"/>
      <c r="D274" s="170"/>
      <c r="E274" s="171" t="s">
        <v>34</v>
      </c>
      <c r="F274" s="269" t="s">
        <v>459</v>
      </c>
      <c r="G274" s="270"/>
      <c r="H274" s="270"/>
      <c r="I274" s="270"/>
      <c r="J274" s="170"/>
      <c r="K274" s="172">
        <v>31.616</v>
      </c>
      <c r="L274" s="170"/>
      <c r="M274" s="170"/>
      <c r="N274" s="170"/>
      <c r="O274" s="170"/>
      <c r="P274" s="170"/>
      <c r="Q274" s="170"/>
      <c r="R274" s="173"/>
      <c r="T274" s="174"/>
      <c r="U274" s="170"/>
      <c r="V274" s="170"/>
      <c r="W274" s="170"/>
      <c r="X274" s="170"/>
      <c r="Y274" s="170"/>
      <c r="Z274" s="170"/>
      <c r="AA274" s="175"/>
      <c r="AT274" s="176" t="s">
        <v>159</v>
      </c>
      <c r="AU274" s="176" t="s">
        <v>127</v>
      </c>
      <c r="AV274" s="10" t="s">
        <v>127</v>
      </c>
      <c r="AW274" s="10" t="s">
        <v>41</v>
      </c>
      <c r="AX274" s="10" t="s">
        <v>89</v>
      </c>
      <c r="AY274" s="176" t="s">
        <v>148</v>
      </c>
    </row>
    <row r="275" spans="2:65" s="1" customFormat="1" ht="31.5" customHeight="1" x14ac:dyDescent="0.3">
      <c r="B275" s="35"/>
      <c r="C275" s="161" t="s">
        <v>468</v>
      </c>
      <c r="D275" s="161" t="s">
        <v>149</v>
      </c>
      <c r="E275" s="162" t="s">
        <v>469</v>
      </c>
      <c r="F275" s="265" t="s">
        <v>470</v>
      </c>
      <c r="G275" s="266"/>
      <c r="H275" s="266"/>
      <c r="I275" s="266"/>
      <c r="J275" s="163" t="s">
        <v>436</v>
      </c>
      <c r="K275" s="164">
        <v>55</v>
      </c>
      <c r="L275" s="267">
        <v>0</v>
      </c>
      <c r="M275" s="266"/>
      <c r="N275" s="268">
        <f>ROUND(L275*K275,3)</f>
        <v>0</v>
      </c>
      <c r="O275" s="266"/>
      <c r="P275" s="266"/>
      <c r="Q275" s="266"/>
      <c r="R275" s="37"/>
      <c r="T275" s="165" t="s">
        <v>34</v>
      </c>
      <c r="U275" s="44" t="s">
        <v>52</v>
      </c>
      <c r="V275" s="36"/>
      <c r="W275" s="166">
        <f>V275*K275</f>
        <v>0</v>
      </c>
      <c r="X275" s="166">
        <v>0</v>
      </c>
      <c r="Y275" s="166">
        <f>X275*K275</f>
        <v>0</v>
      </c>
      <c r="Z275" s="166">
        <v>0</v>
      </c>
      <c r="AA275" s="167">
        <f>Z275*K275</f>
        <v>0</v>
      </c>
      <c r="AR275" s="17" t="s">
        <v>226</v>
      </c>
      <c r="AT275" s="17" t="s">
        <v>149</v>
      </c>
      <c r="AU275" s="17" t="s">
        <v>127</v>
      </c>
      <c r="AY275" s="17" t="s">
        <v>148</v>
      </c>
      <c r="BE275" s="105">
        <f>IF(U275="základná",N275,0)</f>
        <v>0</v>
      </c>
      <c r="BF275" s="105">
        <f>IF(U275="znížená",N275,0)</f>
        <v>0</v>
      </c>
      <c r="BG275" s="105">
        <f>IF(U275="zákl. prenesená",N275,0)</f>
        <v>0</v>
      </c>
      <c r="BH275" s="105">
        <f>IF(U275="zníž. prenesená",N275,0)</f>
        <v>0</v>
      </c>
      <c r="BI275" s="105">
        <f>IF(U275="nulová",N275,0)</f>
        <v>0</v>
      </c>
      <c r="BJ275" s="17" t="s">
        <v>127</v>
      </c>
      <c r="BK275" s="168">
        <f>ROUND(L275*K275,3)</f>
        <v>0</v>
      </c>
      <c r="BL275" s="17" t="s">
        <v>226</v>
      </c>
      <c r="BM275" s="17" t="s">
        <v>471</v>
      </c>
    </row>
    <row r="276" spans="2:65" s="10" customFormat="1" ht="31.5" customHeight="1" x14ac:dyDescent="0.3">
      <c r="B276" s="169"/>
      <c r="C276" s="170"/>
      <c r="D276" s="170"/>
      <c r="E276" s="171" t="s">
        <v>34</v>
      </c>
      <c r="F276" s="269" t="s">
        <v>472</v>
      </c>
      <c r="G276" s="270"/>
      <c r="H276" s="270"/>
      <c r="I276" s="270"/>
      <c r="J276" s="170"/>
      <c r="K276" s="172">
        <v>55</v>
      </c>
      <c r="L276" s="170"/>
      <c r="M276" s="170"/>
      <c r="N276" s="170"/>
      <c r="O276" s="170"/>
      <c r="P276" s="170"/>
      <c r="Q276" s="170"/>
      <c r="R276" s="173"/>
      <c r="T276" s="174"/>
      <c r="U276" s="170"/>
      <c r="V276" s="170"/>
      <c r="W276" s="170"/>
      <c r="X276" s="170"/>
      <c r="Y276" s="170"/>
      <c r="Z276" s="170"/>
      <c r="AA276" s="175"/>
      <c r="AT276" s="176" t="s">
        <v>159</v>
      </c>
      <c r="AU276" s="176" t="s">
        <v>127</v>
      </c>
      <c r="AV276" s="10" t="s">
        <v>127</v>
      </c>
      <c r="AW276" s="10" t="s">
        <v>41</v>
      </c>
      <c r="AX276" s="10" t="s">
        <v>89</v>
      </c>
      <c r="AY276" s="176" t="s">
        <v>148</v>
      </c>
    </row>
    <row r="277" spans="2:65" s="1" customFormat="1" ht="22.5" customHeight="1" x14ac:dyDescent="0.3">
      <c r="B277" s="35"/>
      <c r="C277" s="201" t="s">
        <v>473</v>
      </c>
      <c r="D277" s="201" t="s">
        <v>413</v>
      </c>
      <c r="E277" s="202" t="s">
        <v>474</v>
      </c>
      <c r="F277" s="278" t="s">
        <v>475</v>
      </c>
      <c r="G277" s="279"/>
      <c r="H277" s="279"/>
      <c r="I277" s="279"/>
      <c r="J277" s="203" t="s">
        <v>436</v>
      </c>
      <c r="K277" s="204">
        <v>55</v>
      </c>
      <c r="L277" s="280">
        <v>0</v>
      </c>
      <c r="M277" s="279"/>
      <c r="N277" s="281">
        <f>ROUND(L277*K277,3)</f>
        <v>0</v>
      </c>
      <c r="O277" s="266"/>
      <c r="P277" s="266"/>
      <c r="Q277" s="266"/>
      <c r="R277" s="37"/>
      <c r="T277" s="165" t="s">
        <v>34</v>
      </c>
      <c r="U277" s="44" t="s">
        <v>52</v>
      </c>
      <c r="V277" s="36"/>
      <c r="W277" s="166">
        <f>V277*K277</f>
        <v>0</v>
      </c>
      <c r="X277" s="166">
        <v>1E-3</v>
      </c>
      <c r="Y277" s="166">
        <f>X277*K277</f>
        <v>5.5E-2</v>
      </c>
      <c r="Z277" s="166">
        <v>0</v>
      </c>
      <c r="AA277" s="167">
        <f>Z277*K277</f>
        <v>0</v>
      </c>
      <c r="AR277" s="17" t="s">
        <v>301</v>
      </c>
      <c r="AT277" s="17" t="s">
        <v>413</v>
      </c>
      <c r="AU277" s="17" t="s">
        <v>127</v>
      </c>
      <c r="AY277" s="17" t="s">
        <v>148</v>
      </c>
      <c r="BE277" s="105">
        <f>IF(U277="základná",N277,0)</f>
        <v>0</v>
      </c>
      <c r="BF277" s="105">
        <f>IF(U277="znížená",N277,0)</f>
        <v>0</v>
      </c>
      <c r="BG277" s="105">
        <f>IF(U277="zákl. prenesená",N277,0)</f>
        <v>0</v>
      </c>
      <c r="BH277" s="105">
        <f>IF(U277="zníž. prenesená",N277,0)</f>
        <v>0</v>
      </c>
      <c r="BI277" s="105">
        <f>IF(U277="nulová",N277,0)</f>
        <v>0</v>
      </c>
      <c r="BJ277" s="17" t="s">
        <v>127</v>
      </c>
      <c r="BK277" s="168">
        <f>ROUND(L277*K277,3)</f>
        <v>0</v>
      </c>
      <c r="BL277" s="17" t="s">
        <v>226</v>
      </c>
      <c r="BM277" s="17" t="s">
        <v>476</v>
      </c>
    </row>
    <row r="278" spans="2:65" s="1" customFormat="1" ht="44.25" customHeight="1" x14ac:dyDescent="0.3">
      <c r="B278" s="35"/>
      <c r="C278" s="161" t="s">
        <v>477</v>
      </c>
      <c r="D278" s="161" t="s">
        <v>149</v>
      </c>
      <c r="E278" s="162" t="s">
        <v>478</v>
      </c>
      <c r="F278" s="265" t="s">
        <v>479</v>
      </c>
      <c r="G278" s="266"/>
      <c r="H278" s="266"/>
      <c r="I278" s="266"/>
      <c r="J278" s="163" t="s">
        <v>436</v>
      </c>
      <c r="K278" s="164">
        <v>55</v>
      </c>
      <c r="L278" s="267">
        <v>0</v>
      </c>
      <c r="M278" s="266"/>
      <c r="N278" s="268">
        <f>ROUND(L278*K278,3)</f>
        <v>0</v>
      </c>
      <c r="O278" s="266"/>
      <c r="P278" s="266"/>
      <c r="Q278" s="266"/>
      <c r="R278" s="37"/>
      <c r="T278" s="165" t="s">
        <v>34</v>
      </c>
      <c r="U278" s="44" t="s">
        <v>52</v>
      </c>
      <c r="V278" s="36"/>
      <c r="W278" s="166">
        <f>V278*K278</f>
        <v>0</v>
      </c>
      <c r="X278" s="166">
        <v>6.0000000000000002E-5</v>
      </c>
      <c r="Y278" s="166">
        <f>X278*K278</f>
        <v>3.3E-3</v>
      </c>
      <c r="Z278" s="166">
        <v>0</v>
      </c>
      <c r="AA278" s="167">
        <f>Z278*K278</f>
        <v>0</v>
      </c>
      <c r="AR278" s="17" t="s">
        <v>226</v>
      </c>
      <c r="AT278" s="17" t="s">
        <v>149</v>
      </c>
      <c r="AU278" s="17" t="s">
        <v>127</v>
      </c>
      <c r="AY278" s="17" t="s">
        <v>148</v>
      </c>
      <c r="BE278" s="105">
        <f>IF(U278="základná",N278,0)</f>
        <v>0</v>
      </c>
      <c r="BF278" s="105">
        <f>IF(U278="znížená",N278,0)</f>
        <v>0</v>
      </c>
      <c r="BG278" s="105">
        <f>IF(U278="zákl. prenesená",N278,0)</f>
        <v>0</v>
      </c>
      <c r="BH278" s="105">
        <f>IF(U278="zníž. prenesená",N278,0)</f>
        <v>0</v>
      </c>
      <c r="BI278" s="105">
        <f>IF(U278="nulová",N278,0)</f>
        <v>0</v>
      </c>
      <c r="BJ278" s="17" t="s">
        <v>127</v>
      </c>
      <c r="BK278" s="168">
        <f>ROUND(L278*K278,3)</f>
        <v>0</v>
      </c>
      <c r="BL278" s="17" t="s">
        <v>226</v>
      </c>
      <c r="BM278" s="17" t="s">
        <v>480</v>
      </c>
    </row>
    <row r="279" spans="2:65" s="1" customFormat="1" ht="31.5" customHeight="1" x14ac:dyDescent="0.3">
      <c r="B279" s="35"/>
      <c r="C279" s="161" t="s">
        <v>481</v>
      </c>
      <c r="D279" s="161" t="s">
        <v>149</v>
      </c>
      <c r="E279" s="162" t="s">
        <v>482</v>
      </c>
      <c r="F279" s="265" t="s">
        <v>483</v>
      </c>
      <c r="G279" s="266"/>
      <c r="H279" s="266"/>
      <c r="I279" s="266"/>
      <c r="J279" s="163" t="s">
        <v>189</v>
      </c>
      <c r="K279" s="164">
        <v>1.171</v>
      </c>
      <c r="L279" s="267">
        <v>0</v>
      </c>
      <c r="M279" s="266"/>
      <c r="N279" s="268">
        <f>ROUND(L279*K279,3)</f>
        <v>0</v>
      </c>
      <c r="O279" s="266"/>
      <c r="P279" s="266"/>
      <c r="Q279" s="266"/>
      <c r="R279" s="37"/>
      <c r="T279" s="165" t="s">
        <v>34</v>
      </c>
      <c r="U279" s="44" t="s">
        <v>52</v>
      </c>
      <c r="V279" s="36"/>
      <c r="W279" s="166">
        <f>V279*K279</f>
        <v>0</v>
      </c>
      <c r="X279" s="166">
        <v>0</v>
      </c>
      <c r="Y279" s="166">
        <f>X279*K279</f>
        <v>0</v>
      </c>
      <c r="Z279" s="166">
        <v>0</v>
      </c>
      <c r="AA279" s="167">
        <f>Z279*K279</f>
        <v>0</v>
      </c>
      <c r="AR279" s="17" t="s">
        <v>226</v>
      </c>
      <c r="AT279" s="17" t="s">
        <v>149</v>
      </c>
      <c r="AU279" s="17" t="s">
        <v>127</v>
      </c>
      <c r="AY279" s="17" t="s">
        <v>148</v>
      </c>
      <c r="BE279" s="105">
        <f>IF(U279="základná",N279,0)</f>
        <v>0</v>
      </c>
      <c r="BF279" s="105">
        <f>IF(U279="znížená",N279,0)</f>
        <v>0</v>
      </c>
      <c r="BG279" s="105">
        <f>IF(U279="zákl. prenesená",N279,0)</f>
        <v>0</v>
      </c>
      <c r="BH279" s="105">
        <f>IF(U279="zníž. prenesená",N279,0)</f>
        <v>0</v>
      </c>
      <c r="BI279" s="105">
        <f>IF(U279="nulová",N279,0)</f>
        <v>0</v>
      </c>
      <c r="BJ279" s="17" t="s">
        <v>127</v>
      </c>
      <c r="BK279" s="168">
        <f>ROUND(L279*K279,3)</f>
        <v>0</v>
      </c>
      <c r="BL279" s="17" t="s">
        <v>226</v>
      </c>
      <c r="BM279" s="17" t="s">
        <v>484</v>
      </c>
    </row>
    <row r="280" spans="2:65" s="1" customFormat="1" ht="31.5" customHeight="1" x14ac:dyDescent="0.3">
      <c r="B280" s="35"/>
      <c r="C280" s="161" t="s">
        <v>485</v>
      </c>
      <c r="D280" s="161" t="s">
        <v>149</v>
      </c>
      <c r="E280" s="162" t="s">
        <v>486</v>
      </c>
      <c r="F280" s="265" t="s">
        <v>487</v>
      </c>
      <c r="G280" s="266"/>
      <c r="H280" s="266"/>
      <c r="I280" s="266"/>
      <c r="J280" s="163" t="s">
        <v>189</v>
      </c>
      <c r="K280" s="164">
        <v>1.171</v>
      </c>
      <c r="L280" s="267">
        <v>0</v>
      </c>
      <c r="M280" s="266"/>
      <c r="N280" s="268">
        <f>ROUND(L280*K280,3)</f>
        <v>0</v>
      </c>
      <c r="O280" s="266"/>
      <c r="P280" s="266"/>
      <c r="Q280" s="266"/>
      <c r="R280" s="37"/>
      <c r="T280" s="165" t="s">
        <v>34</v>
      </c>
      <c r="U280" s="44" t="s">
        <v>52</v>
      </c>
      <c r="V280" s="36"/>
      <c r="W280" s="166">
        <f>V280*K280</f>
        <v>0</v>
      </c>
      <c r="X280" s="166">
        <v>0</v>
      </c>
      <c r="Y280" s="166">
        <f>X280*K280</f>
        <v>0</v>
      </c>
      <c r="Z280" s="166">
        <v>0</v>
      </c>
      <c r="AA280" s="167">
        <f>Z280*K280</f>
        <v>0</v>
      </c>
      <c r="AR280" s="17" t="s">
        <v>226</v>
      </c>
      <c r="AT280" s="17" t="s">
        <v>149</v>
      </c>
      <c r="AU280" s="17" t="s">
        <v>127</v>
      </c>
      <c r="AY280" s="17" t="s">
        <v>148</v>
      </c>
      <c r="BE280" s="105">
        <f>IF(U280="základná",N280,0)</f>
        <v>0</v>
      </c>
      <c r="BF280" s="105">
        <f>IF(U280="znížená",N280,0)</f>
        <v>0</v>
      </c>
      <c r="BG280" s="105">
        <f>IF(U280="zákl. prenesená",N280,0)</f>
        <v>0</v>
      </c>
      <c r="BH280" s="105">
        <f>IF(U280="zníž. prenesená",N280,0)</f>
        <v>0</v>
      </c>
      <c r="BI280" s="105">
        <f>IF(U280="nulová",N280,0)</f>
        <v>0</v>
      </c>
      <c r="BJ280" s="17" t="s">
        <v>127</v>
      </c>
      <c r="BK280" s="168">
        <f>ROUND(L280*K280,3)</f>
        <v>0</v>
      </c>
      <c r="BL280" s="17" t="s">
        <v>226</v>
      </c>
      <c r="BM280" s="17" t="s">
        <v>488</v>
      </c>
    </row>
    <row r="281" spans="2:65" s="1" customFormat="1" ht="31.5" customHeight="1" x14ac:dyDescent="0.3">
      <c r="B281" s="35"/>
      <c r="C281" s="161" t="s">
        <v>489</v>
      </c>
      <c r="D281" s="161" t="s">
        <v>149</v>
      </c>
      <c r="E281" s="162" t="s">
        <v>490</v>
      </c>
      <c r="F281" s="265" t="s">
        <v>491</v>
      </c>
      <c r="G281" s="266"/>
      <c r="H281" s="266"/>
      <c r="I281" s="266"/>
      <c r="J281" s="163" t="s">
        <v>189</v>
      </c>
      <c r="K281" s="164">
        <v>11.71</v>
      </c>
      <c r="L281" s="267">
        <v>0</v>
      </c>
      <c r="M281" s="266"/>
      <c r="N281" s="268">
        <f>ROUND(L281*K281,3)</f>
        <v>0</v>
      </c>
      <c r="O281" s="266"/>
      <c r="P281" s="266"/>
      <c r="Q281" s="266"/>
      <c r="R281" s="37"/>
      <c r="T281" s="165" t="s">
        <v>34</v>
      </c>
      <c r="U281" s="44" t="s">
        <v>52</v>
      </c>
      <c r="V281" s="36"/>
      <c r="W281" s="166">
        <f>V281*K281</f>
        <v>0</v>
      </c>
      <c r="X281" s="166">
        <v>0</v>
      </c>
      <c r="Y281" s="166">
        <f>X281*K281</f>
        <v>0</v>
      </c>
      <c r="Z281" s="166">
        <v>0</v>
      </c>
      <c r="AA281" s="167">
        <f>Z281*K281</f>
        <v>0</v>
      </c>
      <c r="AR281" s="17" t="s">
        <v>226</v>
      </c>
      <c r="AT281" s="17" t="s">
        <v>149</v>
      </c>
      <c r="AU281" s="17" t="s">
        <v>127</v>
      </c>
      <c r="AY281" s="17" t="s">
        <v>148</v>
      </c>
      <c r="BE281" s="105">
        <f>IF(U281="základná",N281,0)</f>
        <v>0</v>
      </c>
      <c r="BF281" s="105">
        <f>IF(U281="znížená",N281,0)</f>
        <v>0</v>
      </c>
      <c r="BG281" s="105">
        <f>IF(U281="zákl. prenesená",N281,0)</f>
        <v>0</v>
      </c>
      <c r="BH281" s="105">
        <f>IF(U281="zníž. prenesená",N281,0)</f>
        <v>0</v>
      </c>
      <c r="BI281" s="105">
        <f>IF(U281="nulová",N281,0)</f>
        <v>0</v>
      </c>
      <c r="BJ281" s="17" t="s">
        <v>127</v>
      </c>
      <c r="BK281" s="168">
        <f>ROUND(L281*K281,3)</f>
        <v>0</v>
      </c>
      <c r="BL281" s="17" t="s">
        <v>226</v>
      </c>
      <c r="BM281" s="17" t="s">
        <v>492</v>
      </c>
    </row>
    <row r="282" spans="2:65" s="9" customFormat="1" ht="29.85" customHeight="1" x14ac:dyDescent="0.3">
      <c r="B282" s="150"/>
      <c r="C282" s="151"/>
      <c r="D282" s="160" t="s">
        <v>120</v>
      </c>
      <c r="E282" s="160"/>
      <c r="F282" s="160"/>
      <c r="G282" s="160"/>
      <c r="H282" s="160"/>
      <c r="I282" s="160"/>
      <c r="J282" s="160"/>
      <c r="K282" s="160"/>
      <c r="L282" s="160"/>
      <c r="M282" s="160"/>
      <c r="N282" s="289">
        <f>BK282</f>
        <v>0</v>
      </c>
      <c r="O282" s="290"/>
      <c r="P282" s="290"/>
      <c r="Q282" s="290"/>
      <c r="R282" s="153"/>
      <c r="T282" s="154"/>
      <c r="U282" s="151"/>
      <c r="V282" s="151"/>
      <c r="W282" s="155">
        <f>SUM(W283:W284)</f>
        <v>0</v>
      </c>
      <c r="X282" s="151"/>
      <c r="Y282" s="155">
        <f>SUM(Y283:Y284)</f>
        <v>2.8469999999999999E-2</v>
      </c>
      <c r="Z282" s="151"/>
      <c r="AA282" s="156">
        <f>SUM(AA283:AA284)</f>
        <v>0</v>
      </c>
      <c r="AR282" s="157" t="s">
        <v>127</v>
      </c>
      <c r="AT282" s="158" t="s">
        <v>84</v>
      </c>
      <c r="AU282" s="158" t="s">
        <v>89</v>
      </c>
      <c r="AY282" s="157" t="s">
        <v>148</v>
      </c>
      <c r="BK282" s="159">
        <f>SUM(BK283:BK284)</f>
        <v>0</v>
      </c>
    </row>
    <row r="283" spans="2:65" s="1" customFormat="1" ht="22.5" customHeight="1" x14ac:dyDescent="0.3">
      <c r="B283" s="35"/>
      <c r="C283" s="161" t="s">
        <v>493</v>
      </c>
      <c r="D283" s="161" t="s">
        <v>149</v>
      </c>
      <c r="E283" s="162" t="s">
        <v>494</v>
      </c>
      <c r="F283" s="265" t="s">
        <v>495</v>
      </c>
      <c r="G283" s="266"/>
      <c r="H283" s="266"/>
      <c r="I283" s="266"/>
      <c r="J283" s="163" t="s">
        <v>152</v>
      </c>
      <c r="K283" s="164">
        <v>36.5</v>
      </c>
      <c r="L283" s="267">
        <v>0</v>
      </c>
      <c r="M283" s="266"/>
      <c r="N283" s="268">
        <f>ROUND(L283*K283,3)</f>
        <v>0</v>
      </c>
      <c r="O283" s="266"/>
      <c r="P283" s="266"/>
      <c r="Q283" s="266"/>
      <c r="R283" s="37"/>
      <c r="T283" s="165" t="s">
        <v>34</v>
      </c>
      <c r="U283" s="44" t="s">
        <v>52</v>
      </c>
      <c r="V283" s="36"/>
      <c r="W283" s="166">
        <f>V283*K283</f>
        <v>0</v>
      </c>
      <c r="X283" s="166">
        <v>7.7999999999999999E-4</v>
      </c>
      <c r="Y283" s="166">
        <f>X283*K283</f>
        <v>2.8469999999999999E-2</v>
      </c>
      <c r="Z283" s="166">
        <v>0</v>
      </c>
      <c r="AA283" s="167">
        <f>Z283*K283</f>
        <v>0</v>
      </c>
      <c r="AR283" s="17" t="s">
        <v>226</v>
      </c>
      <c r="AT283" s="17" t="s">
        <v>149</v>
      </c>
      <c r="AU283" s="17" t="s">
        <v>127</v>
      </c>
      <c r="AY283" s="17" t="s">
        <v>148</v>
      </c>
      <c r="BE283" s="105">
        <f>IF(U283="základná",N283,0)</f>
        <v>0</v>
      </c>
      <c r="BF283" s="105">
        <f>IF(U283="znížená",N283,0)</f>
        <v>0</v>
      </c>
      <c r="BG283" s="105">
        <f>IF(U283="zákl. prenesená",N283,0)</f>
        <v>0</v>
      </c>
      <c r="BH283" s="105">
        <f>IF(U283="zníž. prenesená",N283,0)</f>
        <v>0</v>
      </c>
      <c r="BI283" s="105">
        <f>IF(U283="nulová",N283,0)</f>
        <v>0</v>
      </c>
      <c r="BJ283" s="17" t="s">
        <v>127</v>
      </c>
      <c r="BK283" s="168">
        <f>ROUND(L283*K283,3)</f>
        <v>0</v>
      </c>
      <c r="BL283" s="17" t="s">
        <v>226</v>
      </c>
      <c r="BM283" s="17" t="s">
        <v>496</v>
      </c>
    </row>
    <row r="284" spans="2:65" s="10" customFormat="1" ht="22.5" customHeight="1" x14ac:dyDescent="0.3">
      <c r="B284" s="169"/>
      <c r="C284" s="170"/>
      <c r="D284" s="170"/>
      <c r="E284" s="171" t="s">
        <v>34</v>
      </c>
      <c r="F284" s="269" t="s">
        <v>497</v>
      </c>
      <c r="G284" s="270"/>
      <c r="H284" s="270"/>
      <c r="I284" s="270"/>
      <c r="J284" s="170"/>
      <c r="K284" s="172">
        <v>36.5</v>
      </c>
      <c r="L284" s="170"/>
      <c r="M284" s="170"/>
      <c r="N284" s="170"/>
      <c r="O284" s="170"/>
      <c r="P284" s="170"/>
      <c r="Q284" s="170"/>
      <c r="R284" s="173"/>
      <c r="T284" s="174"/>
      <c r="U284" s="170"/>
      <c r="V284" s="170"/>
      <c r="W284" s="170"/>
      <c r="X284" s="170"/>
      <c r="Y284" s="170"/>
      <c r="Z284" s="170"/>
      <c r="AA284" s="175"/>
      <c r="AT284" s="176" t="s">
        <v>159</v>
      </c>
      <c r="AU284" s="176" t="s">
        <v>127</v>
      </c>
      <c r="AV284" s="10" t="s">
        <v>127</v>
      </c>
      <c r="AW284" s="10" t="s">
        <v>41</v>
      </c>
      <c r="AX284" s="10" t="s">
        <v>89</v>
      </c>
      <c r="AY284" s="176" t="s">
        <v>148</v>
      </c>
    </row>
    <row r="285" spans="2:65" s="9" customFormat="1" ht="37.35" customHeight="1" x14ac:dyDescent="0.35">
      <c r="B285" s="150"/>
      <c r="C285" s="151"/>
      <c r="D285" s="152" t="s">
        <v>121</v>
      </c>
      <c r="E285" s="152"/>
      <c r="F285" s="152"/>
      <c r="G285" s="152"/>
      <c r="H285" s="152"/>
      <c r="I285" s="152"/>
      <c r="J285" s="152"/>
      <c r="K285" s="152"/>
      <c r="L285" s="152"/>
      <c r="M285" s="152"/>
      <c r="N285" s="285">
        <f>BK285</f>
        <v>0</v>
      </c>
      <c r="O285" s="286"/>
      <c r="P285" s="286"/>
      <c r="Q285" s="286"/>
      <c r="R285" s="153"/>
      <c r="T285" s="154"/>
      <c r="U285" s="151"/>
      <c r="V285" s="151"/>
      <c r="W285" s="155">
        <f>W286+W290</f>
        <v>0</v>
      </c>
      <c r="X285" s="151"/>
      <c r="Y285" s="155">
        <f>Y286+Y290</f>
        <v>0</v>
      </c>
      <c r="Z285" s="151"/>
      <c r="AA285" s="156">
        <f>AA286+AA290</f>
        <v>0</v>
      </c>
      <c r="AR285" s="157" t="s">
        <v>170</v>
      </c>
      <c r="AT285" s="158" t="s">
        <v>84</v>
      </c>
      <c r="AU285" s="158" t="s">
        <v>85</v>
      </c>
      <c r="AY285" s="157" t="s">
        <v>148</v>
      </c>
      <c r="BK285" s="159">
        <f>BK286+BK290</f>
        <v>0</v>
      </c>
    </row>
    <row r="286" spans="2:65" s="9" customFormat="1" ht="19.899999999999999" customHeight="1" x14ac:dyDescent="0.3">
      <c r="B286" s="150"/>
      <c r="C286" s="151"/>
      <c r="D286" s="160" t="s">
        <v>122</v>
      </c>
      <c r="E286" s="160"/>
      <c r="F286" s="160"/>
      <c r="G286" s="160"/>
      <c r="H286" s="160"/>
      <c r="I286" s="160"/>
      <c r="J286" s="160"/>
      <c r="K286" s="160"/>
      <c r="L286" s="160"/>
      <c r="M286" s="160"/>
      <c r="N286" s="287">
        <f>BK286</f>
        <v>0</v>
      </c>
      <c r="O286" s="288"/>
      <c r="P286" s="288"/>
      <c r="Q286" s="288"/>
      <c r="R286" s="153"/>
      <c r="T286" s="154"/>
      <c r="U286" s="151"/>
      <c r="V286" s="151"/>
      <c r="W286" s="155">
        <f>SUM(W287:W289)</f>
        <v>0</v>
      </c>
      <c r="X286" s="151"/>
      <c r="Y286" s="155">
        <f>SUM(Y287:Y289)</f>
        <v>0</v>
      </c>
      <c r="Z286" s="151"/>
      <c r="AA286" s="156">
        <f>SUM(AA287:AA289)</f>
        <v>0</v>
      </c>
      <c r="AR286" s="157" t="s">
        <v>170</v>
      </c>
      <c r="AT286" s="158" t="s">
        <v>84</v>
      </c>
      <c r="AU286" s="158" t="s">
        <v>89</v>
      </c>
      <c r="AY286" s="157" t="s">
        <v>148</v>
      </c>
      <c r="BK286" s="159">
        <f>SUM(BK287:BK289)</f>
        <v>0</v>
      </c>
    </row>
    <row r="287" spans="2:65" s="1" customFormat="1" ht="22.5" customHeight="1" x14ac:dyDescent="0.3">
      <c r="B287" s="35"/>
      <c r="C287" s="161" t="s">
        <v>498</v>
      </c>
      <c r="D287" s="161" t="s">
        <v>149</v>
      </c>
      <c r="E287" s="162" t="s">
        <v>499</v>
      </c>
      <c r="F287" s="265" t="s">
        <v>500</v>
      </c>
      <c r="G287" s="266"/>
      <c r="H287" s="266"/>
      <c r="I287" s="266"/>
      <c r="J287" s="163" t="s">
        <v>501</v>
      </c>
      <c r="K287" s="164">
        <v>1</v>
      </c>
      <c r="L287" s="267">
        <v>0</v>
      </c>
      <c r="M287" s="266"/>
      <c r="N287" s="268">
        <f>ROUND(L287*K287,3)</f>
        <v>0</v>
      </c>
      <c r="O287" s="266"/>
      <c r="P287" s="266"/>
      <c r="Q287" s="266"/>
      <c r="R287" s="37"/>
      <c r="T287" s="165" t="s">
        <v>34</v>
      </c>
      <c r="U287" s="44" t="s">
        <v>52</v>
      </c>
      <c r="V287" s="36"/>
      <c r="W287" s="166">
        <f>V287*K287</f>
        <v>0</v>
      </c>
      <c r="X287" s="166">
        <v>0</v>
      </c>
      <c r="Y287" s="166">
        <f>X287*K287</f>
        <v>0</v>
      </c>
      <c r="Z287" s="166">
        <v>0</v>
      </c>
      <c r="AA287" s="167">
        <f>Z287*K287</f>
        <v>0</v>
      </c>
      <c r="AR287" s="17" t="s">
        <v>502</v>
      </c>
      <c r="AT287" s="17" t="s">
        <v>149</v>
      </c>
      <c r="AU287" s="17" t="s">
        <v>127</v>
      </c>
      <c r="AY287" s="17" t="s">
        <v>148</v>
      </c>
      <c r="BE287" s="105">
        <f>IF(U287="základná",N287,0)</f>
        <v>0</v>
      </c>
      <c r="BF287" s="105">
        <f>IF(U287="znížená",N287,0)</f>
        <v>0</v>
      </c>
      <c r="BG287" s="105">
        <f>IF(U287="zákl. prenesená",N287,0)</f>
        <v>0</v>
      </c>
      <c r="BH287" s="105">
        <f>IF(U287="zníž. prenesená",N287,0)</f>
        <v>0</v>
      </c>
      <c r="BI287" s="105">
        <f>IF(U287="nulová",N287,0)</f>
        <v>0</v>
      </c>
      <c r="BJ287" s="17" t="s">
        <v>127</v>
      </c>
      <c r="BK287" s="168">
        <f>ROUND(L287*K287,3)</f>
        <v>0</v>
      </c>
      <c r="BL287" s="17" t="s">
        <v>502</v>
      </c>
      <c r="BM287" s="17" t="s">
        <v>503</v>
      </c>
    </row>
    <row r="288" spans="2:65" s="1" customFormat="1" ht="31.5" customHeight="1" x14ac:dyDescent="0.3">
      <c r="B288" s="35"/>
      <c r="C288" s="161" t="s">
        <v>504</v>
      </c>
      <c r="D288" s="161" t="s">
        <v>149</v>
      </c>
      <c r="E288" s="162" t="s">
        <v>505</v>
      </c>
      <c r="F288" s="265" t="s">
        <v>506</v>
      </c>
      <c r="G288" s="266"/>
      <c r="H288" s="266"/>
      <c r="I288" s="266"/>
      <c r="J288" s="163" t="s">
        <v>501</v>
      </c>
      <c r="K288" s="164">
        <v>1</v>
      </c>
      <c r="L288" s="267">
        <v>0</v>
      </c>
      <c r="M288" s="266"/>
      <c r="N288" s="268">
        <f>ROUND(L288*K288,3)</f>
        <v>0</v>
      </c>
      <c r="O288" s="266"/>
      <c r="P288" s="266"/>
      <c r="Q288" s="266"/>
      <c r="R288" s="37"/>
      <c r="T288" s="165" t="s">
        <v>34</v>
      </c>
      <c r="U288" s="44" t="s">
        <v>52</v>
      </c>
      <c r="V288" s="36"/>
      <c r="W288" s="166">
        <f>V288*K288</f>
        <v>0</v>
      </c>
      <c r="X288" s="166">
        <v>0</v>
      </c>
      <c r="Y288" s="166">
        <f>X288*K288</f>
        <v>0</v>
      </c>
      <c r="Z288" s="166">
        <v>0</v>
      </c>
      <c r="AA288" s="167">
        <f>Z288*K288</f>
        <v>0</v>
      </c>
      <c r="AR288" s="17" t="s">
        <v>502</v>
      </c>
      <c r="AT288" s="17" t="s">
        <v>149</v>
      </c>
      <c r="AU288" s="17" t="s">
        <v>127</v>
      </c>
      <c r="AY288" s="17" t="s">
        <v>148</v>
      </c>
      <c r="BE288" s="105">
        <f>IF(U288="základná",N288,0)</f>
        <v>0</v>
      </c>
      <c r="BF288" s="105">
        <f>IF(U288="znížená",N288,0)</f>
        <v>0</v>
      </c>
      <c r="BG288" s="105">
        <f>IF(U288="zákl. prenesená",N288,0)</f>
        <v>0</v>
      </c>
      <c r="BH288" s="105">
        <f>IF(U288="zníž. prenesená",N288,0)</f>
        <v>0</v>
      </c>
      <c r="BI288" s="105">
        <f>IF(U288="nulová",N288,0)</f>
        <v>0</v>
      </c>
      <c r="BJ288" s="17" t="s">
        <v>127</v>
      </c>
      <c r="BK288" s="168">
        <f>ROUND(L288*K288,3)</f>
        <v>0</v>
      </c>
      <c r="BL288" s="17" t="s">
        <v>502</v>
      </c>
      <c r="BM288" s="17" t="s">
        <v>507</v>
      </c>
    </row>
    <row r="289" spans="2:65" s="10" customFormat="1" ht="31.5" customHeight="1" x14ac:dyDescent="0.3">
      <c r="B289" s="169"/>
      <c r="C289" s="170"/>
      <c r="D289" s="170"/>
      <c r="E289" s="171" t="s">
        <v>34</v>
      </c>
      <c r="F289" s="269" t="s">
        <v>508</v>
      </c>
      <c r="G289" s="270"/>
      <c r="H289" s="270"/>
      <c r="I289" s="270"/>
      <c r="J289" s="170"/>
      <c r="K289" s="172">
        <v>1</v>
      </c>
      <c r="L289" s="170"/>
      <c r="M289" s="170"/>
      <c r="N289" s="170"/>
      <c r="O289" s="170"/>
      <c r="P289" s="170"/>
      <c r="Q289" s="170"/>
      <c r="R289" s="173"/>
      <c r="T289" s="174"/>
      <c r="U289" s="170"/>
      <c r="V289" s="170"/>
      <c r="W289" s="170"/>
      <c r="X289" s="170"/>
      <c r="Y289" s="170"/>
      <c r="Z289" s="170"/>
      <c r="AA289" s="175"/>
      <c r="AT289" s="176" t="s">
        <v>159</v>
      </c>
      <c r="AU289" s="176" t="s">
        <v>127</v>
      </c>
      <c r="AV289" s="10" t="s">
        <v>127</v>
      </c>
      <c r="AW289" s="10" t="s">
        <v>41</v>
      </c>
      <c r="AX289" s="10" t="s">
        <v>89</v>
      </c>
      <c r="AY289" s="176" t="s">
        <v>148</v>
      </c>
    </row>
    <row r="290" spans="2:65" s="9" customFormat="1" ht="29.85" customHeight="1" x14ac:dyDescent="0.3">
      <c r="B290" s="150"/>
      <c r="C290" s="151"/>
      <c r="D290" s="160" t="s">
        <v>123</v>
      </c>
      <c r="E290" s="160"/>
      <c r="F290" s="160"/>
      <c r="G290" s="160"/>
      <c r="H290" s="160"/>
      <c r="I290" s="160"/>
      <c r="J290" s="160"/>
      <c r="K290" s="160"/>
      <c r="L290" s="160"/>
      <c r="M290" s="160"/>
      <c r="N290" s="287">
        <f>BK290</f>
        <v>0</v>
      </c>
      <c r="O290" s="288"/>
      <c r="P290" s="288"/>
      <c r="Q290" s="288"/>
      <c r="R290" s="153"/>
      <c r="T290" s="154"/>
      <c r="U290" s="151"/>
      <c r="V290" s="151"/>
      <c r="W290" s="155">
        <f>SUM(W291:W292)</f>
        <v>0</v>
      </c>
      <c r="X290" s="151"/>
      <c r="Y290" s="155">
        <f>SUM(Y291:Y292)</f>
        <v>0</v>
      </c>
      <c r="Z290" s="151"/>
      <c r="AA290" s="156">
        <f>SUM(AA291:AA292)</f>
        <v>0</v>
      </c>
      <c r="AR290" s="157" t="s">
        <v>170</v>
      </c>
      <c r="AT290" s="158" t="s">
        <v>84</v>
      </c>
      <c r="AU290" s="158" t="s">
        <v>89</v>
      </c>
      <c r="AY290" s="157" t="s">
        <v>148</v>
      </c>
      <c r="BK290" s="159">
        <f>SUM(BK291:BK292)</f>
        <v>0</v>
      </c>
    </row>
    <row r="291" spans="2:65" s="1" customFormat="1" ht="22.5" customHeight="1" x14ac:dyDescent="0.3">
      <c r="B291" s="35"/>
      <c r="C291" s="161" t="s">
        <v>509</v>
      </c>
      <c r="D291" s="161" t="s">
        <v>149</v>
      </c>
      <c r="E291" s="162" t="s">
        <v>510</v>
      </c>
      <c r="F291" s="265" t="s">
        <v>511</v>
      </c>
      <c r="G291" s="266"/>
      <c r="H291" s="266"/>
      <c r="I291" s="266"/>
      <c r="J291" s="163" t="s">
        <v>501</v>
      </c>
      <c r="K291" s="164">
        <v>1</v>
      </c>
      <c r="L291" s="267">
        <v>0</v>
      </c>
      <c r="M291" s="266"/>
      <c r="N291" s="268">
        <f>ROUND(L291*K291,3)</f>
        <v>0</v>
      </c>
      <c r="O291" s="266"/>
      <c r="P291" s="266"/>
      <c r="Q291" s="266"/>
      <c r="R291" s="37"/>
      <c r="T291" s="165" t="s">
        <v>34</v>
      </c>
      <c r="U291" s="44" t="s">
        <v>52</v>
      </c>
      <c r="V291" s="36"/>
      <c r="W291" s="166">
        <f>V291*K291</f>
        <v>0</v>
      </c>
      <c r="X291" s="166">
        <v>0</v>
      </c>
      <c r="Y291" s="166">
        <f>X291*K291</f>
        <v>0</v>
      </c>
      <c r="Z291" s="166">
        <v>0</v>
      </c>
      <c r="AA291" s="167">
        <f>Z291*K291</f>
        <v>0</v>
      </c>
      <c r="AR291" s="17" t="s">
        <v>502</v>
      </c>
      <c r="AT291" s="17" t="s">
        <v>149</v>
      </c>
      <c r="AU291" s="17" t="s">
        <v>127</v>
      </c>
      <c r="AY291" s="17" t="s">
        <v>148</v>
      </c>
      <c r="BE291" s="105">
        <f>IF(U291="základná",N291,0)</f>
        <v>0</v>
      </c>
      <c r="BF291" s="105">
        <f>IF(U291="znížená",N291,0)</f>
        <v>0</v>
      </c>
      <c r="BG291" s="105">
        <f>IF(U291="zákl. prenesená",N291,0)</f>
        <v>0</v>
      </c>
      <c r="BH291" s="105">
        <f>IF(U291="zníž. prenesená",N291,0)</f>
        <v>0</v>
      </c>
      <c r="BI291" s="105">
        <f>IF(U291="nulová",N291,0)</f>
        <v>0</v>
      </c>
      <c r="BJ291" s="17" t="s">
        <v>127</v>
      </c>
      <c r="BK291" s="168">
        <f>ROUND(L291*K291,3)</f>
        <v>0</v>
      </c>
      <c r="BL291" s="17" t="s">
        <v>502</v>
      </c>
      <c r="BM291" s="17" t="s">
        <v>512</v>
      </c>
    </row>
    <row r="292" spans="2:65" s="1" customFormat="1" ht="44.25" customHeight="1" x14ac:dyDescent="0.3">
      <c r="B292" s="35"/>
      <c r="C292" s="161" t="s">
        <v>513</v>
      </c>
      <c r="D292" s="161" t="s">
        <v>149</v>
      </c>
      <c r="E292" s="162" t="s">
        <v>514</v>
      </c>
      <c r="F292" s="265" t="s">
        <v>515</v>
      </c>
      <c r="G292" s="266"/>
      <c r="H292" s="266"/>
      <c r="I292" s="266"/>
      <c r="J292" s="163" t="s">
        <v>501</v>
      </c>
      <c r="K292" s="164">
        <v>1</v>
      </c>
      <c r="L292" s="267">
        <v>0</v>
      </c>
      <c r="M292" s="266"/>
      <c r="N292" s="268">
        <f>ROUND(L292*K292,3)</f>
        <v>0</v>
      </c>
      <c r="O292" s="266"/>
      <c r="P292" s="266"/>
      <c r="Q292" s="266"/>
      <c r="R292" s="37"/>
      <c r="T292" s="165" t="s">
        <v>34</v>
      </c>
      <c r="U292" s="44" t="s">
        <v>52</v>
      </c>
      <c r="V292" s="36"/>
      <c r="W292" s="166">
        <f>V292*K292</f>
        <v>0</v>
      </c>
      <c r="X292" s="166">
        <v>0</v>
      </c>
      <c r="Y292" s="166">
        <f>X292*K292</f>
        <v>0</v>
      </c>
      <c r="Z292" s="166">
        <v>0</v>
      </c>
      <c r="AA292" s="167">
        <f>Z292*K292</f>
        <v>0</v>
      </c>
      <c r="AR292" s="17" t="s">
        <v>502</v>
      </c>
      <c r="AT292" s="17" t="s">
        <v>149</v>
      </c>
      <c r="AU292" s="17" t="s">
        <v>127</v>
      </c>
      <c r="AY292" s="17" t="s">
        <v>148</v>
      </c>
      <c r="BE292" s="105">
        <f>IF(U292="základná",N292,0)</f>
        <v>0</v>
      </c>
      <c r="BF292" s="105">
        <f>IF(U292="znížená",N292,0)</f>
        <v>0</v>
      </c>
      <c r="BG292" s="105">
        <f>IF(U292="zákl. prenesená",N292,0)</f>
        <v>0</v>
      </c>
      <c r="BH292" s="105">
        <f>IF(U292="zníž. prenesená",N292,0)</f>
        <v>0</v>
      </c>
      <c r="BI292" s="105">
        <f>IF(U292="nulová",N292,0)</f>
        <v>0</v>
      </c>
      <c r="BJ292" s="17" t="s">
        <v>127</v>
      </c>
      <c r="BK292" s="168">
        <f>ROUND(L292*K292,3)</f>
        <v>0</v>
      </c>
      <c r="BL292" s="17" t="s">
        <v>502</v>
      </c>
      <c r="BM292" s="17" t="s">
        <v>516</v>
      </c>
    </row>
    <row r="293" spans="2:65" s="1" customFormat="1" ht="49.9" customHeight="1" x14ac:dyDescent="0.35">
      <c r="B293" s="35"/>
      <c r="C293" s="36"/>
      <c r="D293" s="152" t="s">
        <v>517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291">
        <f>BK293</f>
        <v>0</v>
      </c>
      <c r="O293" s="292"/>
      <c r="P293" s="292"/>
      <c r="Q293" s="292"/>
      <c r="R293" s="37"/>
      <c r="T293" s="141"/>
      <c r="U293" s="56"/>
      <c r="V293" s="56"/>
      <c r="W293" s="56"/>
      <c r="X293" s="56"/>
      <c r="Y293" s="56"/>
      <c r="Z293" s="56"/>
      <c r="AA293" s="58"/>
      <c r="AT293" s="17" t="s">
        <v>84</v>
      </c>
      <c r="AU293" s="17" t="s">
        <v>85</v>
      </c>
      <c r="AY293" s="17" t="s">
        <v>518</v>
      </c>
      <c r="BK293" s="168">
        <v>0</v>
      </c>
    </row>
    <row r="294" spans="2:65" s="1" customFormat="1" ht="6.95" customHeight="1" x14ac:dyDescent="0.3">
      <c r="B294" s="59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1"/>
    </row>
  </sheetData>
  <sheetProtection algorithmName="SHA-512" hashValue="XOmHfaC4GCTr2Q5KHYYn1yuahIdAjdSAzDEG7sf99w3Xm9bZgB12YLWkVQb+ut3iewM+BuWcaMFf4OCNjXa6Zg==" saltValue="Q3Y0rTFjK+w/QM4tASMBnw==" spinCount="100000" sheet="1" objects="1" scenarios="1" formatColumns="0" formatRows="0" sort="0" autoFilter="0"/>
  <mergeCells count="393">
    <mergeCell ref="N293:Q293"/>
    <mergeCell ref="H1:K1"/>
    <mergeCell ref="S2:AC2"/>
    <mergeCell ref="F289:I289"/>
    <mergeCell ref="F291:I291"/>
    <mergeCell ref="L291:M291"/>
    <mergeCell ref="N291:Q291"/>
    <mergeCell ref="F292:I292"/>
    <mergeCell ref="L292:M292"/>
    <mergeCell ref="N292:Q292"/>
    <mergeCell ref="N128:Q128"/>
    <mergeCell ref="N129:Q129"/>
    <mergeCell ref="N130:Q130"/>
    <mergeCell ref="N144:Q144"/>
    <mergeCell ref="N164:Q164"/>
    <mergeCell ref="N172:Q172"/>
    <mergeCell ref="N175:Q175"/>
    <mergeCell ref="N183:Q183"/>
    <mergeCell ref="N205:Q205"/>
    <mergeCell ref="N237:Q237"/>
    <mergeCell ref="N239:Q239"/>
    <mergeCell ref="N240:Q240"/>
    <mergeCell ref="N247:Q247"/>
    <mergeCell ref="N282:Q282"/>
    <mergeCell ref="N285:Q285"/>
    <mergeCell ref="N286:Q286"/>
    <mergeCell ref="N290:Q290"/>
    <mergeCell ref="F283:I283"/>
    <mergeCell ref="L283:M283"/>
    <mergeCell ref="N283:Q283"/>
    <mergeCell ref="F284:I284"/>
    <mergeCell ref="F287:I287"/>
    <mergeCell ref="L287:M287"/>
    <mergeCell ref="N287:Q287"/>
    <mergeCell ref="F288:I288"/>
    <mergeCell ref="L288:M288"/>
    <mergeCell ref="N288:Q28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L273:M273"/>
    <mergeCell ref="N273:Q273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F257:I257"/>
    <mergeCell ref="L257:M257"/>
    <mergeCell ref="N257:Q257"/>
    <mergeCell ref="F258:I258"/>
    <mergeCell ref="L258:M258"/>
    <mergeCell ref="N258:Q258"/>
    <mergeCell ref="F259:I259"/>
    <mergeCell ref="F260:I260"/>
    <mergeCell ref="F261:I261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46:I246"/>
    <mergeCell ref="L246:M246"/>
    <mergeCell ref="N246:Q246"/>
    <mergeCell ref="F248:I248"/>
    <mergeCell ref="L248:M248"/>
    <mergeCell ref="N248:Q248"/>
    <mergeCell ref="F249:I249"/>
    <mergeCell ref="F250:I250"/>
    <mergeCell ref="F251:I251"/>
    <mergeCell ref="F241:I241"/>
    <mergeCell ref="L241:M241"/>
    <mergeCell ref="N241:Q241"/>
    <mergeCell ref="F242:I242"/>
    <mergeCell ref="F243:I243"/>
    <mergeCell ref="F244:I244"/>
    <mergeCell ref="F245:I245"/>
    <mergeCell ref="L245:M245"/>
    <mergeCell ref="N245:Q245"/>
    <mergeCell ref="F235:I235"/>
    <mergeCell ref="L235:M235"/>
    <mergeCell ref="N235:Q235"/>
    <mergeCell ref="F236:I236"/>
    <mergeCell ref="L236:M236"/>
    <mergeCell ref="N236:Q236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L220:M220"/>
    <mergeCell ref="N220:Q220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L215:M215"/>
    <mergeCell ref="N215:Q215"/>
    <mergeCell ref="F204:I204"/>
    <mergeCell ref="L204:M204"/>
    <mergeCell ref="N204:Q204"/>
    <mergeCell ref="F206:I206"/>
    <mergeCell ref="L206:M206"/>
    <mergeCell ref="N206:Q206"/>
    <mergeCell ref="F207:I207"/>
    <mergeCell ref="F208:I208"/>
    <mergeCell ref="F209:I209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L203:M203"/>
    <mergeCell ref="N203:Q203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88:I188"/>
    <mergeCell ref="F189:I189"/>
    <mergeCell ref="F190:I190"/>
    <mergeCell ref="F191:I191"/>
    <mergeCell ref="L191:M191"/>
    <mergeCell ref="N191:Q191"/>
    <mergeCell ref="F192:I192"/>
    <mergeCell ref="L192:M192"/>
    <mergeCell ref="N192:Q192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71:I171"/>
    <mergeCell ref="F173:I173"/>
    <mergeCell ref="L173:M173"/>
    <mergeCell ref="N173:Q173"/>
    <mergeCell ref="F174:I174"/>
    <mergeCell ref="F176:I176"/>
    <mergeCell ref="L176:M176"/>
    <mergeCell ref="N176:Q176"/>
    <mergeCell ref="F177:I177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L170:M170"/>
    <mergeCell ref="N170:Q170"/>
    <mergeCell ref="F161:I161"/>
    <mergeCell ref="L161:M161"/>
    <mergeCell ref="N161:Q161"/>
    <mergeCell ref="F162:I162"/>
    <mergeCell ref="L162:M162"/>
    <mergeCell ref="N162:Q162"/>
    <mergeCell ref="F163:I163"/>
    <mergeCell ref="F165:I165"/>
    <mergeCell ref="L165:M165"/>
    <mergeCell ref="N165:Q16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43:I143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L148:M148"/>
    <mergeCell ref="N148:Q14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L112:Q112"/>
    <mergeCell ref="C118:Q118"/>
    <mergeCell ref="F120:P120"/>
    <mergeCell ref="M122:P122"/>
    <mergeCell ref="M124:Q124"/>
    <mergeCell ref="M125:Q125"/>
    <mergeCell ref="F127:I127"/>
    <mergeCell ref="L127:M127"/>
    <mergeCell ref="N127:Q127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C75:Q75"/>
    <mergeCell ref="F77:P77"/>
    <mergeCell ref="M79:P79"/>
    <mergeCell ref="M81:Q81"/>
    <mergeCell ref="M82:Q82"/>
    <mergeCell ref="C84:G84"/>
    <mergeCell ref="N84:Q84"/>
    <mergeCell ref="N86:Q86"/>
    <mergeCell ref="N87:Q87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tooltip="Krycí list rozpočtu" display="1) Krycí list rozpočtu"/>
    <hyperlink ref="H1:K1" location="C84" tooltip="Rekapitulácia rozpočtu" display="2) Rekapitulácia rozpočtu"/>
    <hyperlink ref="L1" location="C127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012022 - Rekonštrukcia mo...</vt:lpstr>
      <vt:lpstr>'012022 - Rekonštrukcia mo...'!Názvy_tlače</vt:lpstr>
      <vt:lpstr>'Rekapitulácia stavby'!Názvy_tlače</vt:lpstr>
      <vt:lpstr>'012022 - Rekonštrukcia mo...'!Oblasť_tlače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Daniela-PC\Daniela</dc:creator>
  <cp:lastModifiedBy>Daniela</cp:lastModifiedBy>
  <dcterms:created xsi:type="dcterms:W3CDTF">2022-04-01T10:23:42Z</dcterms:created>
  <dcterms:modified xsi:type="dcterms:W3CDTF">2022-04-01T10:23:49Z</dcterms:modified>
</cp:coreProperties>
</file>