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05"/>
  <workbookPr/>
  <mc:AlternateContent xmlns:mc="http://schemas.openxmlformats.org/markup-compatibility/2006">
    <mc:Choice Requires="x15">
      <x15ac:absPath xmlns:x15ac="http://schemas.microsoft.com/office/spreadsheetml/2010/11/ac" url="https://vsmu-my.sharepoint.com/personal/ehorvathova1_vsmu_sk/Documents/Pracovná plocha/Rošt/CD- rozpocet, vykaz (Ungroup)/"/>
    </mc:Choice>
  </mc:AlternateContent>
  <xr:revisionPtr revIDLastSave="0" documentId="8_{D293B912-5C3F-48B5-B471-E695740933D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kapitulácia stavby" sheetId="1" r:id="rId1"/>
    <sheet name="01 - STAVEBNÁ ČASŤ" sheetId="2" r:id="rId2"/>
    <sheet name="02 - SVETELNÁ TECHNIKA A ..." sheetId="3" r:id="rId3"/>
  </sheets>
  <definedNames>
    <definedName name="_xlnm._FilterDatabase" localSheetId="1" hidden="1">'01 - STAVEBNÁ ČASŤ'!$C$122:$K$141</definedName>
    <definedName name="_xlnm._FilterDatabase" localSheetId="2" hidden="1">'02 - SVETELNÁ TECHNIKA A ...'!$C$129:$K$237</definedName>
    <definedName name="_xlnm.Print_Titles" localSheetId="1">'01 - STAVEBNÁ ČASŤ'!$122:$122</definedName>
    <definedName name="_xlnm.Print_Titles" localSheetId="2">'02 - SVETELNÁ TECHNIKA A ...'!$129:$129</definedName>
    <definedName name="_xlnm.Print_Titles" localSheetId="0">'Rekapitulácia stavby'!$92:$92</definedName>
    <definedName name="_xlnm.Print_Area" localSheetId="1">'01 - STAVEBNÁ ČASŤ'!$C$4:$J$76,'01 - STAVEBNÁ ČASŤ'!$C$82:$J$104,'01 - STAVEBNÁ ČASŤ'!$C$110:$J$141</definedName>
    <definedName name="_xlnm.Print_Area" localSheetId="2">'02 - SVETELNÁ TECHNIKA A ...'!$C$4:$J$76,'02 - SVETELNÁ TECHNIKA A ...'!$C$82:$J$111,'02 - SVETELNÁ TECHNIKA A ...'!$C$117:$J$237</definedName>
    <definedName name="_xlnm.Print_Area" localSheetId="0">'Rekapitulácia stavby'!$D$4:$AO$76,'Rekapitulácia stavby'!$C$82:$AQ$97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7" i="3" l="1"/>
  <c r="J36" i="3"/>
  <c r="AY96" i="1" s="1"/>
  <c r="J35" i="3"/>
  <c r="AX96" i="1" s="1"/>
  <c r="BI237" i="3"/>
  <c r="BH237" i="3"/>
  <c r="BG237" i="3"/>
  <c r="BE237" i="3"/>
  <c r="T237" i="3"/>
  <c r="R237" i="3"/>
  <c r="P237" i="3"/>
  <c r="BI236" i="3"/>
  <c r="BH236" i="3"/>
  <c r="BG236" i="3"/>
  <c r="BE236" i="3"/>
  <c r="T236" i="3"/>
  <c r="R236" i="3"/>
  <c r="P236" i="3"/>
  <c r="BI235" i="3"/>
  <c r="BH235" i="3"/>
  <c r="BG235" i="3"/>
  <c r="BE235" i="3"/>
  <c r="T235" i="3"/>
  <c r="R235" i="3"/>
  <c r="P235" i="3"/>
  <c r="BI234" i="3"/>
  <c r="BH234" i="3"/>
  <c r="BG234" i="3"/>
  <c r="BE234" i="3"/>
  <c r="T234" i="3"/>
  <c r="R234" i="3"/>
  <c r="P234" i="3"/>
  <c r="BI233" i="3"/>
  <c r="BH233" i="3"/>
  <c r="BG233" i="3"/>
  <c r="BE233" i="3"/>
  <c r="T233" i="3"/>
  <c r="R233" i="3"/>
  <c r="P233" i="3"/>
  <c r="BI232" i="3"/>
  <c r="BH232" i="3"/>
  <c r="BG232" i="3"/>
  <c r="BE232" i="3"/>
  <c r="T232" i="3"/>
  <c r="R232" i="3"/>
  <c r="P232" i="3"/>
  <c r="BI231" i="3"/>
  <c r="BH231" i="3"/>
  <c r="BG231" i="3"/>
  <c r="BE231" i="3"/>
  <c r="T231" i="3"/>
  <c r="R231" i="3"/>
  <c r="P231" i="3"/>
  <c r="BI230" i="3"/>
  <c r="BH230" i="3"/>
  <c r="BG230" i="3"/>
  <c r="BE230" i="3"/>
  <c r="T230" i="3"/>
  <c r="R230" i="3"/>
  <c r="P230" i="3"/>
  <c r="BI228" i="3"/>
  <c r="BH228" i="3"/>
  <c r="BG228" i="3"/>
  <c r="BE228" i="3"/>
  <c r="T228" i="3"/>
  <c r="T227" i="3"/>
  <c r="R228" i="3"/>
  <c r="R227" i="3" s="1"/>
  <c r="P228" i="3"/>
  <c r="P227" i="3" s="1"/>
  <c r="BI226" i="3"/>
  <c r="BH226" i="3"/>
  <c r="BG226" i="3"/>
  <c r="BE226" i="3"/>
  <c r="T226" i="3"/>
  <c r="R226" i="3"/>
  <c r="P226" i="3"/>
  <c r="BI225" i="3"/>
  <c r="BH225" i="3"/>
  <c r="BG225" i="3"/>
  <c r="BE225" i="3"/>
  <c r="T225" i="3"/>
  <c r="R225" i="3"/>
  <c r="P225" i="3"/>
  <c r="BI224" i="3"/>
  <c r="BH224" i="3"/>
  <c r="BG224" i="3"/>
  <c r="BE224" i="3"/>
  <c r="T224" i="3"/>
  <c r="R224" i="3"/>
  <c r="P224" i="3"/>
  <c r="BI223" i="3"/>
  <c r="BH223" i="3"/>
  <c r="BG223" i="3"/>
  <c r="BE223" i="3"/>
  <c r="T223" i="3"/>
  <c r="R223" i="3"/>
  <c r="P223" i="3"/>
  <c r="BI222" i="3"/>
  <c r="BH222" i="3"/>
  <c r="BG222" i="3"/>
  <c r="BE222" i="3"/>
  <c r="T222" i="3"/>
  <c r="R222" i="3"/>
  <c r="P222" i="3"/>
  <c r="BI221" i="3"/>
  <c r="BH221" i="3"/>
  <c r="BG221" i="3"/>
  <c r="BE221" i="3"/>
  <c r="T221" i="3"/>
  <c r="R221" i="3"/>
  <c r="P221" i="3"/>
  <c r="BI220" i="3"/>
  <c r="BH220" i="3"/>
  <c r="BG220" i="3"/>
  <c r="BE220" i="3"/>
  <c r="T220" i="3"/>
  <c r="R220" i="3"/>
  <c r="P220" i="3"/>
  <c r="BI219" i="3"/>
  <c r="BH219" i="3"/>
  <c r="BG219" i="3"/>
  <c r="BE219" i="3"/>
  <c r="T219" i="3"/>
  <c r="R219" i="3"/>
  <c r="P219" i="3"/>
  <c r="BI218" i="3"/>
  <c r="BH218" i="3"/>
  <c r="BG218" i="3"/>
  <c r="BE218" i="3"/>
  <c r="T218" i="3"/>
  <c r="R218" i="3"/>
  <c r="P218" i="3"/>
  <c r="BI217" i="3"/>
  <c r="BH217" i="3"/>
  <c r="BG217" i="3"/>
  <c r="BE217" i="3"/>
  <c r="T217" i="3"/>
  <c r="R217" i="3"/>
  <c r="P217" i="3"/>
  <c r="BI216" i="3"/>
  <c r="BH216" i="3"/>
  <c r="BG216" i="3"/>
  <c r="BE216" i="3"/>
  <c r="T216" i="3"/>
  <c r="R216" i="3"/>
  <c r="P216" i="3"/>
  <c r="BI215" i="3"/>
  <c r="BH215" i="3"/>
  <c r="BG215" i="3"/>
  <c r="BE215" i="3"/>
  <c r="T215" i="3"/>
  <c r="R215" i="3"/>
  <c r="P215" i="3"/>
  <c r="BI214" i="3"/>
  <c r="BH214" i="3"/>
  <c r="BG214" i="3"/>
  <c r="BE214" i="3"/>
  <c r="T214" i="3"/>
  <c r="R214" i="3"/>
  <c r="P214" i="3"/>
  <c r="BI213" i="3"/>
  <c r="BH213" i="3"/>
  <c r="BG213" i="3"/>
  <c r="BE213" i="3"/>
  <c r="T213" i="3"/>
  <c r="R213" i="3"/>
  <c r="P213" i="3"/>
  <c r="BI212" i="3"/>
  <c r="BH212" i="3"/>
  <c r="BG212" i="3"/>
  <c r="BE212" i="3"/>
  <c r="T212" i="3"/>
  <c r="R212" i="3"/>
  <c r="P212" i="3"/>
  <c r="BI211" i="3"/>
  <c r="BH211" i="3"/>
  <c r="BG211" i="3"/>
  <c r="BE211" i="3"/>
  <c r="T211" i="3"/>
  <c r="R211" i="3"/>
  <c r="P211" i="3"/>
  <c r="BI210" i="3"/>
  <c r="BH210" i="3"/>
  <c r="BG210" i="3"/>
  <c r="BE210" i="3"/>
  <c r="T210" i="3"/>
  <c r="R210" i="3"/>
  <c r="P210" i="3"/>
  <c r="BI209" i="3"/>
  <c r="BH209" i="3"/>
  <c r="BG209" i="3"/>
  <c r="BE209" i="3"/>
  <c r="T209" i="3"/>
  <c r="R209" i="3"/>
  <c r="P209" i="3"/>
  <c r="BI208" i="3"/>
  <c r="BH208" i="3"/>
  <c r="BG208" i="3"/>
  <c r="BE208" i="3"/>
  <c r="T208" i="3"/>
  <c r="R208" i="3"/>
  <c r="P208" i="3"/>
  <c r="BI206" i="3"/>
  <c r="BH206" i="3"/>
  <c r="BG206" i="3"/>
  <c r="BE206" i="3"/>
  <c r="T206" i="3"/>
  <c r="R206" i="3"/>
  <c r="P206" i="3"/>
  <c r="BI205" i="3"/>
  <c r="BH205" i="3"/>
  <c r="BG205" i="3"/>
  <c r="BE205" i="3"/>
  <c r="T205" i="3"/>
  <c r="R205" i="3"/>
  <c r="P205" i="3"/>
  <c r="BI204" i="3"/>
  <c r="BH204" i="3"/>
  <c r="BG204" i="3"/>
  <c r="BE204" i="3"/>
  <c r="T204" i="3"/>
  <c r="R204" i="3"/>
  <c r="P204" i="3"/>
  <c r="BI203" i="3"/>
  <c r="BH203" i="3"/>
  <c r="BG203" i="3"/>
  <c r="BE203" i="3"/>
  <c r="T203" i="3"/>
  <c r="R203" i="3"/>
  <c r="P203" i="3"/>
  <c r="BI202" i="3"/>
  <c r="BH202" i="3"/>
  <c r="BG202" i="3"/>
  <c r="BE202" i="3"/>
  <c r="T202" i="3"/>
  <c r="R202" i="3"/>
  <c r="P202" i="3"/>
  <c r="BI201" i="3"/>
  <c r="BH201" i="3"/>
  <c r="BG201" i="3"/>
  <c r="BE201" i="3"/>
  <c r="T201" i="3"/>
  <c r="R201" i="3"/>
  <c r="P201" i="3"/>
  <c r="BI200" i="3"/>
  <c r="BH200" i="3"/>
  <c r="BG200" i="3"/>
  <c r="BE200" i="3"/>
  <c r="T200" i="3"/>
  <c r="R200" i="3"/>
  <c r="P200" i="3"/>
  <c r="BI199" i="3"/>
  <c r="BH199" i="3"/>
  <c r="BG199" i="3"/>
  <c r="BE199" i="3"/>
  <c r="T199" i="3"/>
  <c r="R199" i="3"/>
  <c r="P199" i="3"/>
  <c r="BI198" i="3"/>
  <c r="BH198" i="3"/>
  <c r="BG198" i="3"/>
  <c r="BE198" i="3"/>
  <c r="T198" i="3"/>
  <c r="R198" i="3"/>
  <c r="P198" i="3"/>
  <c r="BI197" i="3"/>
  <c r="BH197" i="3"/>
  <c r="BG197" i="3"/>
  <c r="BE197" i="3"/>
  <c r="T197" i="3"/>
  <c r="R197" i="3"/>
  <c r="P197" i="3"/>
  <c r="BI196" i="3"/>
  <c r="BH196" i="3"/>
  <c r="BG196" i="3"/>
  <c r="BE196" i="3"/>
  <c r="T196" i="3"/>
  <c r="R196" i="3"/>
  <c r="P196" i="3"/>
  <c r="BI195" i="3"/>
  <c r="BH195" i="3"/>
  <c r="BG195" i="3"/>
  <c r="BE195" i="3"/>
  <c r="T195" i="3"/>
  <c r="R195" i="3"/>
  <c r="P195" i="3"/>
  <c r="BI194" i="3"/>
  <c r="BH194" i="3"/>
  <c r="BG194" i="3"/>
  <c r="BE194" i="3"/>
  <c r="T194" i="3"/>
  <c r="R194" i="3"/>
  <c r="P194" i="3"/>
  <c r="BI193" i="3"/>
  <c r="BH193" i="3"/>
  <c r="BG193" i="3"/>
  <c r="BE193" i="3"/>
  <c r="T193" i="3"/>
  <c r="R193" i="3"/>
  <c r="P193" i="3"/>
  <c r="BI192" i="3"/>
  <c r="BH192" i="3"/>
  <c r="BG192" i="3"/>
  <c r="BE192" i="3"/>
  <c r="T192" i="3"/>
  <c r="R192" i="3"/>
  <c r="P192" i="3"/>
  <c r="BI191" i="3"/>
  <c r="BH191" i="3"/>
  <c r="BG191" i="3"/>
  <c r="BE191" i="3"/>
  <c r="T191" i="3"/>
  <c r="R191" i="3"/>
  <c r="P191" i="3"/>
  <c r="BI190" i="3"/>
  <c r="BH190" i="3"/>
  <c r="BG190" i="3"/>
  <c r="BE190" i="3"/>
  <c r="T190" i="3"/>
  <c r="R190" i="3"/>
  <c r="P190" i="3"/>
  <c r="BI189" i="3"/>
  <c r="BH189" i="3"/>
  <c r="BG189" i="3"/>
  <c r="BE189" i="3"/>
  <c r="T189" i="3"/>
  <c r="R189" i="3"/>
  <c r="P189" i="3"/>
  <c r="BI187" i="3"/>
  <c r="BH187" i="3"/>
  <c r="BG187" i="3"/>
  <c r="BE187" i="3"/>
  <c r="T187" i="3"/>
  <c r="T186" i="3"/>
  <c r="R187" i="3"/>
  <c r="R186" i="3" s="1"/>
  <c r="P187" i="3"/>
  <c r="P186" i="3" s="1"/>
  <c r="BI184" i="3"/>
  <c r="BH184" i="3"/>
  <c r="BG184" i="3"/>
  <c r="BE184" i="3"/>
  <c r="T184" i="3"/>
  <c r="R184" i="3"/>
  <c r="P184" i="3"/>
  <c r="BI183" i="3"/>
  <c r="BH183" i="3"/>
  <c r="BG183" i="3"/>
  <c r="BE183" i="3"/>
  <c r="T183" i="3"/>
  <c r="R183" i="3"/>
  <c r="P183" i="3"/>
  <c r="BI182" i="3"/>
  <c r="BH182" i="3"/>
  <c r="BG182" i="3"/>
  <c r="BE182" i="3"/>
  <c r="T182" i="3"/>
  <c r="R182" i="3"/>
  <c r="P182" i="3"/>
  <c r="BI180" i="3"/>
  <c r="BH180" i="3"/>
  <c r="BG180" i="3"/>
  <c r="BE180" i="3"/>
  <c r="T180" i="3"/>
  <c r="R180" i="3"/>
  <c r="P180" i="3"/>
  <c r="BI179" i="3"/>
  <c r="BH179" i="3"/>
  <c r="BG179" i="3"/>
  <c r="BE179" i="3"/>
  <c r="T179" i="3"/>
  <c r="R179" i="3"/>
  <c r="P179" i="3"/>
  <c r="BI178" i="3"/>
  <c r="BH178" i="3"/>
  <c r="BG178" i="3"/>
  <c r="BE178" i="3"/>
  <c r="T178" i="3"/>
  <c r="R178" i="3"/>
  <c r="P178" i="3"/>
  <c r="BI177" i="3"/>
  <c r="BH177" i="3"/>
  <c r="BG177" i="3"/>
  <c r="BE177" i="3"/>
  <c r="T177" i="3"/>
  <c r="R177" i="3"/>
  <c r="P177" i="3"/>
  <c r="BI175" i="3"/>
  <c r="BH175" i="3"/>
  <c r="BG175" i="3"/>
  <c r="BE175" i="3"/>
  <c r="T175" i="3"/>
  <c r="R175" i="3"/>
  <c r="P175" i="3"/>
  <c r="BI173" i="3"/>
  <c r="BH173" i="3"/>
  <c r="BG173" i="3"/>
  <c r="BE173" i="3"/>
  <c r="T173" i="3"/>
  <c r="R173" i="3"/>
  <c r="P173" i="3"/>
  <c r="BI171" i="3"/>
  <c r="BH171" i="3"/>
  <c r="BG171" i="3"/>
  <c r="BE171" i="3"/>
  <c r="T171" i="3"/>
  <c r="R171" i="3"/>
  <c r="P171" i="3"/>
  <c r="BI170" i="3"/>
  <c r="BH170" i="3"/>
  <c r="BG170" i="3"/>
  <c r="BE170" i="3"/>
  <c r="T170" i="3"/>
  <c r="R170" i="3"/>
  <c r="P170" i="3"/>
  <c r="BI169" i="3"/>
  <c r="BH169" i="3"/>
  <c r="BG169" i="3"/>
  <c r="BE169" i="3"/>
  <c r="T169" i="3"/>
  <c r="R169" i="3"/>
  <c r="P169" i="3"/>
  <c r="BI167" i="3"/>
  <c r="BH167" i="3"/>
  <c r="BG167" i="3"/>
  <c r="BE167" i="3"/>
  <c r="T167" i="3"/>
  <c r="R167" i="3"/>
  <c r="P167" i="3"/>
  <c r="BI165" i="3"/>
  <c r="BH165" i="3"/>
  <c r="BG165" i="3"/>
  <c r="BE165" i="3"/>
  <c r="T165" i="3"/>
  <c r="R165" i="3"/>
  <c r="P165" i="3"/>
  <c r="BI164" i="3"/>
  <c r="BH164" i="3"/>
  <c r="BG164" i="3"/>
  <c r="BE164" i="3"/>
  <c r="T164" i="3"/>
  <c r="R164" i="3"/>
  <c r="P164" i="3"/>
  <c r="BI163" i="3"/>
  <c r="BH163" i="3"/>
  <c r="BG163" i="3"/>
  <c r="BE163" i="3"/>
  <c r="T163" i="3"/>
  <c r="R163" i="3"/>
  <c r="P163" i="3"/>
  <c r="BI162" i="3"/>
  <c r="BH162" i="3"/>
  <c r="BG162" i="3"/>
  <c r="BE162" i="3"/>
  <c r="T162" i="3"/>
  <c r="R162" i="3"/>
  <c r="P162" i="3"/>
  <c r="BI161" i="3"/>
  <c r="BH161" i="3"/>
  <c r="BG161" i="3"/>
  <c r="BE161" i="3"/>
  <c r="T161" i="3"/>
  <c r="R161" i="3"/>
  <c r="P161" i="3"/>
  <c r="BI160" i="3"/>
  <c r="BH160" i="3"/>
  <c r="BG160" i="3"/>
  <c r="BE160" i="3"/>
  <c r="T160" i="3"/>
  <c r="R160" i="3"/>
  <c r="P160" i="3"/>
  <c r="BI159" i="3"/>
  <c r="BH159" i="3"/>
  <c r="BG159" i="3"/>
  <c r="BE159" i="3"/>
  <c r="T159" i="3"/>
  <c r="R159" i="3"/>
  <c r="P159" i="3"/>
  <c r="BI158" i="3"/>
  <c r="BH158" i="3"/>
  <c r="BG158" i="3"/>
  <c r="BE158" i="3"/>
  <c r="T158" i="3"/>
  <c r="R158" i="3"/>
  <c r="P158" i="3"/>
  <c r="BI155" i="3"/>
  <c r="BH155" i="3"/>
  <c r="BG155" i="3"/>
  <c r="BE155" i="3"/>
  <c r="T155" i="3"/>
  <c r="R155" i="3"/>
  <c r="P155" i="3"/>
  <c r="BI153" i="3"/>
  <c r="BH153" i="3"/>
  <c r="BG153" i="3"/>
  <c r="BE153" i="3"/>
  <c r="T153" i="3"/>
  <c r="R153" i="3"/>
  <c r="P153" i="3"/>
  <c r="BI151" i="3"/>
  <c r="BH151" i="3"/>
  <c r="BG151" i="3"/>
  <c r="BE151" i="3"/>
  <c r="T151" i="3"/>
  <c r="R151" i="3"/>
  <c r="P151" i="3"/>
  <c r="BI150" i="3"/>
  <c r="BH150" i="3"/>
  <c r="BG150" i="3"/>
  <c r="BE150" i="3"/>
  <c r="T150" i="3"/>
  <c r="R150" i="3"/>
  <c r="P150" i="3"/>
  <c r="BI149" i="3"/>
  <c r="BH149" i="3"/>
  <c r="BG149" i="3"/>
  <c r="BE149" i="3"/>
  <c r="T149" i="3"/>
  <c r="R149" i="3"/>
  <c r="P149" i="3"/>
  <c r="BI147" i="3"/>
  <c r="BH147" i="3"/>
  <c r="BG147" i="3"/>
  <c r="BE147" i="3"/>
  <c r="T147" i="3"/>
  <c r="R147" i="3"/>
  <c r="P147" i="3"/>
  <c r="BI146" i="3"/>
  <c r="BH146" i="3"/>
  <c r="BG146" i="3"/>
  <c r="BE146" i="3"/>
  <c r="T146" i="3"/>
  <c r="R146" i="3"/>
  <c r="P146" i="3"/>
  <c r="BI144" i="3"/>
  <c r="BH144" i="3"/>
  <c r="BG144" i="3"/>
  <c r="BE144" i="3"/>
  <c r="T144" i="3"/>
  <c r="R144" i="3"/>
  <c r="P144" i="3"/>
  <c r="BI142" i="3"/>
  <c r="BH142" i="3"/>
  <c r="BG142" i="3"/>
  <c r="BE142" i="3"/>
  <c r="T142" i="3"/>
  <c r="R142" i="3"/>
  <c r="P142" i="3"/>
  <c r="BI140" i="3"/>
  <c r="BH140" i="3"/>
  <c r="BG140" i="3"/>
  <c r="BE140" i="3"/>
  <c r="T140" i="3"/>
  <c r="R140" i="3"/>
  <c r="P140" i="3"/>
  <c r="BI137" i="3"/>
  <c r="BH137" i="3"/>
  <c r="BG137" i="3"/>
  <c r="BE137" i="3"/>
  <c r="T137" i="3"/>
  <c r="R137" i="3"/>
  <c r="P137" i="3"/>
  <c r="BI135" i="3"/>
  <c r="BH135" i="3"/>
  <c r="BG135" i="3"/>
  <c r="BE135" i="3"/>
  <c r="T135" i="3"/>
  <c r="R135" i="3"/>
  <c r="P135" i="3"/>
  <c r="BI133" i="3"/>
  <c r="BH133" i="3"/>
  <c r="BG133" i="3"/>
  <c r="BE133" i="3"/>
  <c r="T133" i="3"/>
  <c r="R133" i="3"/>
  <c r="P133" i="3"/>
  <c r="F126" i="3"/>
  <c r="F124" i="3"/>
  <c r="E122" i="3"/>
  <c r="F91" i="3"/>
  <c r="F89" i="3"/>
  <c r="E87" i="3"/>
  <c r="J24" i="3"/>
  <c r="E24" i="3"/>
  <c r="J127" i="3" s="1"/>
  <c r="J23" i="3"/>
  <c r="J21" i="3"/>
  <c r="E21" i="3"/>
  <c r="J91" i="3" s="1"/>
  <c r="J20" i="3"/>
  <c r="J18" i="3"/>
  <c r="E18" i="3"/>
  <c r="F92" i="3" s="1"/>
  <c r="J17" i="3"/>
  <c r="J12" i="3"/>
  <c r="J124" i="3" s="1"/>
  <c r="E7" i="3"/>
  <c r="E120" i="3" s="1"/>
  <c r="J37" i="2"/>
  <c r="J36" i="2"/>
  <c r="AY95" i="1" s="1"/>
  <c r="J35" i="2"/>
  <c r="AX95" i="1" s="1"/>
  <c r="BI141" i="2"/>
  <c r="BH141" i="2"/>
  <c r="BG141" i="2"/>
  <c r="BE141" i="2"/>
  <c r="T141" i="2"/>
  <c r="T140" i="2" s="1"/>
  <c r="T139" i="2" s="1"/>
  <c r="R141" i="2"/>
  <c r="R140" i="2" s="1"/>
  <c r="R139" i="2" s="1"/>
  <c r="P141" i="2"/>
  <c r="P140" i="2" s="1"/>
  <c r="P139" i="2" s="1"/>
  <c r="BI138" i="2"/>
  <c r="BH138" i="2"/>
  <c r="BG138" i="2"/>
  <c r="BE138" i="2"/>
  <c r="T138" i="2"/>
  <c r="R138" i="2"/>
  <c r="P138" i="2"/>
  <c r="BI137" i="2"/>
  <c r="BH137" i="2"/>
  <c r="BG137" i="2"/>
  <c r="BE137" i="2"/>
  <c r="T137" i="2"/>
  <c r="R137" i="2"/>
  <c r="P137" i="2"/>
  <c r="BI135" i="2"/>
  <c r="BH135" i="2"/>
  <c r="BG135" i="2"/>
  <c r="BE135" i="2"/>
  <c r="T135" i="2"/>
  <c r="R135" i="2"/>
  <c r="P135" i="2"/>
  <c r="BI134" i="2"/>
  <c r="BH134" i="2"/>
  <c r="BG134" i="2"/>
  <c r="BE134" i="2"/>
  <c r="T134" i="2"/>
  <c r="R134" i="2"/>
  <c r="P134" i="2"/>
  <c r="BI133" i="2"/>
  <c r="BH133" i="2"/>
  <c r="BG133" i="2"/>
  <c r="BE133" i="2"/>
  <c r="T133" i="2"/>
  <c r="R133" i="2"/>
  <c r="P133" i="2"/>
  <c r="BI130" i="2"/>
  <c r="BH130" i="2"/>
  <c r="BG130" i="2"/>
  <c r="BE130" i="2"/>
  <c r="T130" i="2"/>
  <c r="R130" i="2"/>
  <c r="P130" i="2"/>
  <c r="BI129" i="2"/>
  <c r="BH129" i="2"/>
  <c r="BG129" i="2"/>
  <c r="BE129" i="2"/>
  <c r="T129" i="2"/>
  <c r="R129" i="2"/>
  <c r="P129" i="2"/>
  <c r="BI128" i="2"/>
  <c r="BH128" i="2"/>
  <c r="BG128" i="2"/>
  <c r="BE128" i="2"/>
  <c r="T128" i="2"/>
  <c r="R128" i="2"/>
  <c r="P128" i="2"/>
  <c r="BI127" i="2"/>
  <c r="BH127" i="2"/>
  <c r="BG127" i="2"/>
  <c r="BE127" i="2"/>
  <c r="T127" i="2"/>
  <c r="R127" i="2"/>
  <c r="P127" i="2"/>
  <c r="BI126" i="2"/>
  <c r="BH126" i="2"/>
  <c r="BG126" i="2"/>
  <c r="BE126" i="2"/>
  <c r="T126" i="2"/>
  <c r="R126" i="2"/>
  <c r="P126" i="2"/>
  <c r="F119" i="2"/>
  <c r="F117" i="2"/>
  <c r="E115" i="2"/>
  <c r="F91" i="2"/>
  <c r="F89" i="2"/>
  <c r="E87" i="2"/>
  <c r="J24" i="2"/>
  <c r="E24" i="2"/>
  <c r="J92" i="2" s="1"/>
  <c r="J23" i="2"/>
  <c r="J21" i="2"/>
  <c r="E21" i="2"/>
  <c r="J119" i="2" s="1"/>
  <c r="J20" i="2"/>
  <c r="J18" i="2"/>
  <c r="E18" i="2"/>
  <c r="F120" i="2" s="1"/>
  <c r="J17" i="2"/>
  <c r="J12" i="2"/>
  <c r="J89" i="2" s="1"/>
  <c r="E7" i="2"/>
  <c r="E113" i="2" s="1"/>
  <c r="L90" i="1"/>
  <c r="AM90" i="1"/>
  <c r="AM89" i="1"/>
  <c r="L89" i="1"/>
  <c r="AM87" i="1"/>
  <c r="L87" i="1"/>
  <c r="L85" i="1"/>
  <c r="L84" i="1"/>
  <c r="J235" i="3"/>
  <c r="J230" i="3"/>
  <c r="BK226" i="3"/>
  <c r="BK221" i="3"/>
  <c r="BK219" i="3"/>
  <c r="BK218" i="3"/>
  <c r="J217" i="3"/>
  <c r="J206" i="3"/>
  <c r="J202" i="3"/>
  <c r="J199" i="3"/>
  <c r="J194" i="3"/>
  <c r="BK191" i="3"/>
  <c r="J184" i="3"/>
  <c r="J183" i="3"/>
  <c r="BK178" i="3"/>
  <c r="J173" i="3"/>
  <c r="J165" i="3"/>
  <c r="J160" i="3"/>
  <c r="BK153" i="3"/>
  <c r="J147" i="3"/>
  <c r="J144" i="3"/>
  <c r="BK135" i="2"/>
  <c r="BK133" i="2"/>
  <c r="BK127" i="2"/>
  <c r="BK232" i="3"/>
  <c r="J228" i="3"/>
  <c r="J226" i="3"/>
  <c r="J221" i="3"/>
  <c r="J219" i="3"/>
  <c r="J216" i="3"/>
  <c r="J210" i="3"/>
  <c r="BK199" i="3"/>
  <c r="J195" i="3"/>
  <c r="BK193" i="3"/>
  <c r="BK190" i="3"/>
  <c r="BK177" i="3"/>
  <c r="BK165" i="3"/>
  <c r="BK160" i="3"/>
  <c r="BK159" i="3"/>
  <c r="BK151" i="3"/>
  <c r="BK135" i="3"/>
  <c r="BK133" i="3"/>
  <c r="BK138" i="2"/>
  <c r="BK134" i="2"/>
  <c r="J237" i="3"/>
  <c r="J236" i="3"/>
  <c r="BK235" i="3"/>
  <c r="J234" i="3"/>
  <c r="J231" i="3"/>
  <c r="BK228" i="3"/>
  <c r="BK225" i="3"/>
  <c r="J224" i="3"/>
  <c r="BK223" i="3"/>
  <c r="BK220" i="3"/>
  <c r="J218" i="3"/>
  <c r="BK217" i="3"/>
  <c r="J215" i="3"/>
  <c r="BK213" i="3"/>
  <c r="J211" i="3"/>
  <c r="BK210" i="3"/>
  <c r="BK208" i="3"/>
  <c r="BK204" i="3"/>
  <c r="BK202" i="3"/>
  <c r="BK200" i="3"/>
  <c r="BK197" i="3"/>
  <c r="J190" i="3"/>
  <c r="J182" i="3"/>
  <c r="J178" i="3"/>
  <c r="J177" i="3"/>
  <c r="J175" i="3"/>
  <c r="J171" i="3"/>
  <c r="J164" i="3"/>
  <c r="J159" i="3"/>
  <c r="BK237" i="3"/>
  <c r="BK236" i="3"/>
  <c r="BK233" i="3"/>
  <c r="BK231" i="3"/>
  <c r="J225" i="3"/>
  <c r="BK224" i="3"/>
  <c r="J222" i="3"/>
  <c r="BK216" i="3"/>
  <c r="BK144" i="3"/>
  <c r="J133" i="3"/>
  <c r="J141" i="2"/>
  <c r="J133" i="2"/>
  <c r="BK128" i="2"/>
  <c r="J127" i="2"/>
  <c r="BK230" i="3"/>
  <c r="J223" i="3"/>
  <c r="BK222" i="3"/>
  <c r="J213" i="3"/>
  <c r="J205" i="3"/>
  <c r="BK203" i="3"/>
  <c r="BK201" i="3"/>
  <c r="J198" i="3"/>
  <c r="BK196" i="3"/>
  <c r="BK194" i="3"/>
  <c r="J193" i="3"/>
  <c r="J191" i="3"/>
  <c r="BK189" i="3"/>
  <c r="J187" i="3"/>
  <c r="BK169" i="3"/>
  <c r="BK158" i="3"/>
  <c r="BK155" i="3"/>
  <c r="J151" i="3"/>
  <c r="J150" i="3"/>
  <c r="J149" i="3"/>
  <c r="J135" i="3"/>
  <c r="BK141" i="2"/>
  <c r="BK130" i="2"/>
  <c r="BK129" i="2"/>
  <c r="AS94" i="1"/>
  <c r="BK234" i="3"/>
  <c r="J233" i="3"/>
  <c r="J232" i="3"/>
  <c r="J220" i="3"/>
  <c r="BK215" i="3"/>
  <c r="J214" i="3"/>
  <c r="BK212" i="3"/>
  <c r="J209" i="3"/>
  <c r="BK205" i="3"/>
  <c r="J203" i="3"/>
  <c r="J196" i="3"/>
  <c r="J189" i="3"/>
  <c r="BK187" i="3"/>
  <c r="BK182" i="3"/>
  <c r="BK180" i="3"/>
  <c r="J179" i="3"/>
  <c r="BK171" i="3"/>
  <c r="J170" i="3"/>
  <c r="BK167" i="3"/>
  <c r="BK164" i="3"/>
  <c r="J163" i="3"/>
  <c r="J162" i="3"/>
  <c r="J155" i="3"/>
  <c r="BK146" i="3"/>
  <c r="J142" i="3"/>
  <c r="BK137" i="3"/>
  <c r="J138" i="2"/>
  <c r="BK137" i="2"/>
  <c r="J135" i="2"/>
  <c r="J134" i="2"/>
  <c r="J128" i="2"/>
  <c r="BK214" i="3"/>
  <c r="J212" i="3"/>
  <c r="BK211" i="3"/>
  <c r="J208" i="3"/>
  <c r="BK206" i="3"/>
  <c r="J204" i="3"/>
  <c r="J200" i="3"/>
  <c r="J197" i="3"/>
  <c r="BK192" i="3"/>
  <c r="J192" i="3"/>
  <c r="BK184" i="3"/>
  <c r="J180" i="3"/>
  <c r="BK175" i="3"/>
  <c r="J169" i="3"/>
  <c r="BK163" i="3"/>
  <c r="J161" i="3"/>
  <c r="J158" i="3"/>
  <c r="J153" i="3"/>
  <c r="BK147" i="3"/>
  <c r="BK142" i="3"/>
  <c r="J140" i="3"/>
  <c r="J129" i="2"/>
  <c r="BK126" i="2"/>
  <c r="BK209" i="3"/>
  <c r="J201" i="3"/>
  <c r="BK198" i="3"/>
  <c r="BK195" i="3"/>
  <c r="BK183" i="3"/>
  <c r="BK179" i="3"/>
  <c r="BK173" i="3"/>
  <c r="BK170" i="3"/>
  <c r="J167" i="3"/>
  <c r="BK162" i="3"/>
  <c r="BK161" i="3"/>
  <c r="BK150" i="3"/>
  <c r="BK149" i="3"/>
  <c r="J146" i="3"/>
  <c r="BK140" i="3"/>
  <c r="J137" i="3"/>
  <c r="J137" i="2"/>
  <c r="J130" i="2"/>
  <c r="J126" i="2"/>
  <c r="BK136" i="2" l="1"/>
  <c r="J136" i="2" s="1"/>
  <c r="J101" i="2" s="1"/>
  <c r="T132" i="2"/>
  <c r="P132" i="2"/>
  <c r="T132" i="3"/>
  <c r="BK148" i="3"/>
  <c r="J148" i="3" s="1"/>
  <c r="J100" i="3" s="1"/>
  <c r="P157" i="3"/>
  <c r="P166" i="3"/>
  <c r="R174" i="3"/>
  <c r="T181" i="3"/>
  <c r="P125" i="2"/>
  <c r="P124" i="2" s="1"/>
  <c r="BK132" i="2"/>
  <c r="J132" i="2"/>
  <c r="J100" i="2"/>
  <c r="R132" i="2"/>
  <c r="T139" i="3"/>
  <c r="BK174" i="3"/>
  <c r="J174" i="3" s="1"/>
  <c r="J103" i="3" s="1"/>
  <c r="P188" i="3"/>
  <c r="P185" i="3" s="1"/>
  <c r="BK125" i="2"/>
  <c r="J125" i="2"/>
  <c r="J98" i="2" s="1"/>
  <c r="T136" i="2"/>
  <c r="BK132" i="3"/>
  <c r="P139" i="3"/>
  <c r="R148" i="3"/>
  <c r="T157" i="3"/>
  <c r="R166" i="3"/>
  <c r="BK181" i="3"/>
  <c r="J181" i="3" s="1"/>
  <c r="J104" i="3" s="1"/>
  <c r="P181" i="3"/>
  <c r="P207" i="3"/>
  <c r="P132" i="3"/>
  <c r="R139" i="3"/>
  <c r="T148" i="3"/>
  <c r="BK166" i="3"/>
  <c r="J166" i="3" s="1"/>
  <c r="J102" i="3" s="1"/>
  <c r="P174" i="3"/>
  <c r="R181" i="3"/>
  <c r="R188" i="3"/>
  <c r="R207" i="3"/>
  <c r="T125" i="2"/>
  <c r="T124" i="2" s="1"/>
  <c r="P136" i="2"/>
  <c r="R132" i="3"/>
  <c r="BK157" i="3"/>
  <c r="J157" i="3" s="1"/>
  <c r="J101" i="3" s="1"/>
  <c r="T166" i="3"/>
  <c r="BK207" i="3"/>
  <c r="J207" i="3"/>
  <c r="J108" i="3" s="1"/>
  <c r="R125" i="2"/>
  <c r="R124" i="2" s="1"/>
  <c r="R136" i="2"/>
  <c r="BK139" i="3"/>
  <c r="J139" i="3"/>
  <c r="J99" i="3"/>
  <c r="P148" i="3"/>
  <c r="R157" i="3"/>
  <c r="T174" i="3"/>
  <c r="BK188" i="3"/>
  <c r="J188" i="3"/>
  <c r="J107" i="3" s="1"/>
  <c r="T188" i="3"/>
  <c r="T207" i="3"/>
  <c r="T185" i="3" s="1"/>
  <c r="BK229" i="3"/>
  <c r="J229" i="3" s="1"/>
  <c r="J110" i="3" s="1"/>
  <c r="P229" i="3"/>
  <c r="R229" i="3"/>
  <c r="T229" i="3"/>
  <c r="BF133" i="2"/>
  <c r="BF141" i="2"/>
  <c r="J92" i="3"/>
  <c r="F127" i="3"/>
  <c r="BF149" i="3"/>
  <c r="BF155" i="3"/>
  <c r="BF184" i="3"/>
  <c r="BF204" i="3"/>
  <c r="E85" i="2"/>
  <c r="F92" i="2"/>
  <c r="J117" i="2"/>
  <c r="BF165" i="3"/>
  <c r="BF177" i="3"/>
  <c r="BF179" i="3"/>
  <c r="BF182" i="3"/>
  <c r="BF193" i="3"/>
  <c r="BF199" i="3"/>
  <c r="BF201" i="3"/>
  <c r="BF208" i="3"/>
  <c r="BF211" i="3"/>
  <c r="BF129" i="2"/>
  <c r="BF135" i="2"/>
  <c r="E85" i="3"/>
  <c r="J89" i="3"/>
  <c r="J126" i="3"/>
  <c r="BF133" i="3"/>
  <c r="BF137" i="3"/>
  <c r="BF142" i="3"/>
  <c r="BF153" i="3"/>
  <c r="BF159" i="3"/>
  <c r="BF163" i="3"/>
  <c r="BF167" i="3"/>
  <c r="BF169" i="3"/>
  <c r="BF194" i="3"/>
  <c r="BF198" i="3"/>
  <c r="BF200" i="3"/>
  <c r="BF213" i="3"/>
  <c r="BF216" i="3"/>
  <c r="BF218" i="3"/>
  <c r="BF228" i="3"/>
  <c r="J91" i="2"/>
  <c r="BF127" i="2"/>
  <c r="BF135" i="3"/>
  <c r="BF146" i="3"/>
  <c r="BF147" i="3"/>
  <c r="BF151" i="3"/>
  <c r="BF160" i="3"/>
  <c r="BF164" i="3"/>
  <c r="BF180" i="3"/>
  <c r="BF191" i="3"/>
  <c r="BF209" i="3"/>
  <c r="BF215" i="3"/>
  <c r="BF217" i="3"/>
  <c r="BF220" i="3"/>
  <c r="BF231" i="3"/>
  <c r="BF233" i="3"/>
  <c r="J120" i="2"/>
  <c r="BF140" i="3"/>
  <c r="BF225" i="3"/>
  <c r="BF226" i="3"/>
  <c r="BF230" i="3"/>
  <c r="BF234" i="3"/>
  <c r="BF237" i="3"/>
  <c r="BF183" i="3"/>
  <c r="BF187" i="3"/>
  <c r="BF190" i="3"/>
  <c r="BF196" i="3"/>
  <c r="BF205" i="3"/>
  <c r="BF206" i="3"/>
  <c r="BF212" i="3"/>
  <c r="BF219" i="3"/>
  <c r="BF222" i="3"/>
  <c r="BF232" i="3"/>
  <c r="BF235" i="3"/>
  <c r="BF236" i="3"/>
  <c r="BK186" i="3"/>
  <c r="BF126" i="2"/>
  <c r="BF144" i="3"/>
  <c r="BF158" i="3"/>
  <c r="BF170" i="3"/>
  <c r="BF171" i="3"/>
  <c r="BF173" i="3"/>
  <c r="BF178" i="3"/>
  <c r="BF197" i="3"/>
  <c r="BF202" i="3"/>
  <c r="BF203" i="3"/>
  <c r="BF214" i="3"/>
  <c r="BF221" i="3"/>
  <c r="BF223" i="3"/>
  <c r="BF128" i="2"/>
  <c r="BF130" i="2"/>
  <c r="BF134" i="2"/>
  <c r="BF137" i="2"/>
  <c r="BF138" i="2"/>
  <c r="BK140" i="2"/>
  <c r="J140" i="2" s="1"/>
  <c r="J103" i="2" s="1"/>
  <c r="BF150" i="3"/>
  <c r="BF161" i="3"/>
  <c r="BF162" i="3"/>
  <c r="BF175" i="3"/>
  <c r="BF189" i="3"/>
  <c r="BF192" i="3"/>
  <c r="BF195" i="3"/>
  <c r="BF210" i="3"/>
  <c r="BF224" i="3"/>
  <c r="BK227" i="3"/>
  <c r="J227" i="3" s="1"/>
  <c r="J109" i="3" s="1"/>
  <c r="J33" i="2"/>
  <c r="AV95" i="1" s="1"/>
  <c r="J33" i="3"/>
  <c r="AV96" i="1" s="1"/>
  <c r="F33" i="2"/>
  <c r="AZ95" i="1"/>
  <c r="F33" i="3"/>
  <c r="AZ96" i="1" s="1"/>
  <c r="F37" i="3"/>
  <c r="BD96" i="1" s="1"/>
  <c r="F35" i="2"/>
  <c r="BB95" i="1" s="1"/>
  <c r="F36" i="3"/>
  <c r="BC96" i="1" s="1"/>
  <c r="F37" i="2"/>
  <c r="BD95" i="1" s="1"/>
  <c r="F36" i="2"/>
  <c r="BC95" i="1" s="1"/>
  <c r="F35" i="3"/>
  <c r="BB96" i="1" s="1"/>
  <c r="R185" i="3" l="1"/>
  <c r="BK185" i="3"/>
  <c r="J185" i="3"/>
  <c r="J105" i="3" s="1"/>
  <c r="BK131" i="3"/>
  <c r="BK130" i="3"/>
  <c r="J130" i="3"/>
  <c r="J30" i="3" s="1"/>
  <c r="AG96" i="1" s="1"/>
  <c r="P131" i="2"/>
  <c r="P123" i="2"/>
  <c r="AU95" i="1" s="1"/>
  <c r="T131" i="2"/>
  <c r="T123" i="2"/>
  <c r="R131" i="3"/>
  <c r="R130" i="3" s="1"/>
  <c r="R131" i="2"/>
  <c r="T131" i="3"/>
  <c r="T130" i="3" s="1"/>
  <c r="R123" i="2"/>
  <c r="P131" i="3"/>
  <c r="P130" i="3" s="1"/>
  <c r="AU96" i="1" s="1"/>
  <c r="BK124" i="2"/>
  <c r="J124" i="2" s="1"/>
  <c r="J97" i="2" s="1"/>
  <c r="BK139" i="2"/>
  <c r="J139" i="2" s="1"/>
  <c r="J102" i="2" s="1"/>
  <c r="BK131" i="2"/>
  <c r="J131" i="2" s="1"/>
  <c r="J99" i="2" s="1"/>
  <c r="J132" i="3"/>
  <c r="J98" i="3" s="1"/>
  <c r="J186" i="3"/>
  <c r="J106" i="3" s="1"/>
  <c r="BC94" i="1"/>
  <c r="W32" i="1" s="1"/>
  <c r="BD94" i="1"/>
  <c r="W33" i="1"/>
  <c r="F34" i="3"/>
  <c r="BA96" i="1" s="1"/>
  <c r="J34" i="2"/>
  <c r="AW95" i="1" s="1"/>
  <c r="AT95" i="1" s="1"/>
  <c r="AZ94" i="1"/>
  <c r="W29" i="1"/>
  <c r="BB94" i="1"/>
  <c r="AX94" i="1"/>
  <c r="F34" i="2"/>
  <c r="BA95" i="1" s="1"/>
  <c r="J34" i="3"/>
  <c r="AW96" i="1" s="1"/>
  <c r="AT96" i="1" s="1"/>
  <c r="J39" i="3" l="1"/>
  <c r="BK123" i="2"/>
  <c r="J123" i="2"/>
  <c r="J30" i="2" s="1"/>
  <c r="AG95" i="1" s="1"/>
  <c r="AN95" i="1" s="1"/>
  <c r="J96" i="3"/>
  <c r="J131" i="3"/>
  <c r="J97" i="3"/>
  <c r="AN96" i="1"/>
  <c r="BA94" i="1"/>
  <c r="W30" i="1" s="1"/>
  <c r="AU94" i="1"/>
  <c r="AV94" i="1"/>
  <c r="AK29" i="1" s="1"/>
  <c r="AY94" i="1"/>
  <c r="W31" i="1"/>
  <c r="J96" i="2" l="1"/>
  <c r="J39" i="2"/>
  <c r="AW94" i="1"/>
  <c r="AK30" i="1" s="1"/>
  <c r="AG94" i="1"/>
  <c r="AT94" i="1" l="1"/>
  <c r="AK26" i="1"/>
  <c r="AK35" i="1" s="1"/>
  <c r="AN94" i="1" l="1"/>
</calcChain>
</file>

<file path=xl/sharedStrings.xml><?xml version="1.0" encoding="utf-8"?>
<sst xmlns="http://schemas.openxmlformats.org/spreadsheetml/2006/main" count="1856" uniqueCount="543">
  <si>
    <t>Export Komplet</t>
  </si>
  <si>
    <t/>
  </si>
  <si>
    <t>2.0</t>
  </si>
  <si>
    <t>False</t>
  </si>
  <si>
    <t>{1885d4f6-5c07-484c-9ae8-9e99c228ce62}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</si>
  <si>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</si>
  <si>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</si>
  <si>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</si>
  <si>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</si>
  <si>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</si>
  <si>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Návod na vyplnenie</t>
  </si>
  <si>
    <t>0,001</t>
  </si>
  <si>
    <t>Kód:</t>
  </si>
  <si>
    <t>VSMU-FaTF/2021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</si>
  <si>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</si>
  <si>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</si>
  <si>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FILMOVÉ A TELEVÍZNE ŠTÚDIO / ATELIÉR KKR/</t>
  </si>
  <si>
    <t>JKSO:</t>
  </si>
  <si>
    <t>KS:</t>
  </si>
  <si>
    <t>Miesto:</t>
  </si>
  <si>
    <t>Bratislava, Svoradova 2</t>
  </si>
  <si>
    <t>Dátum:</t>
  </si>
  <si>
    <t>13. 12. 2021</t>
  </si>
  <si>
    <t>Objednávateľ:</t>
  </si>
  <si>
    <t>IČO:</t>
  </si>
  <si>
    <t>Vysoká škola múzických umení v Bratislave, FaTF</t>
  </si>
  <si>
    <t>IČ DPH:</t>
  </si>
  <si>
    <t>Zhotoviteľ:</t>
  </si>
  <si>
    <t>Vyplň údaj</t>
  </si>
  <si>
    <t>Projektant:</t>
  </si>
  <si>
    <t xml:space="preserve"> </t>
  </si>
  <si>
    <t>True</t>
  </si>
  <si>
    <t>Spracovateľ:</t>
  </si>
  <si>
    <t>Poznámka:</t>
  </si>
  <si>
    <t>K správnemu naceneniu výkazu výmer je potrebné naštudovanie PD a obhliadka stavby. Naceniť je potrebné jestvujúci výkaz výmer podľa pokynov tendrového zadávateľa, resp. zmluvy o dielo. Rozdiely uviesť pod čiaru. Práce a dodávky obsiahnuté v projektovej dokumentácii a neobsiahnuté vo výkaze výmer je dodávateľ povinný položkovo rozšpecifikovať a naceniť pod čiaru, mimo ponukového rozpočtu pre objektívne rozhodovanie.Zmeny, opravy VV a návrhy na možné zniženie stavebných nákladov dodávateľ nacení rovnako pod čiaru a priloží k ponukovému rozpočtu. Výmeny materiálov je potrebné prekonzultovať s architektom a investorom. Pri materiáloch uvedených všeobecne dodávateľ špecifikuje konkrétny uvažovaný druh. Navrhované stavebné materiály/tovary je možné nahradiť ekvivalentnými produktami, ktoré však musia spĺňať minimálnu technickú špecifikáciu stavebných materiálov/tovarov navrhovaných v projektovej dokumentácii.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</si>
  <si>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</si>
  <si>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</si>
  <si>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</si>
  <si>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</si>
  <si>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</si>
  <si>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</si>
  <si>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</si>
  <si>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</si>
  <si>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</si>
  <si>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</si>
  <si>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</si>
  <si>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</si>
  <si>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</si>
  <si>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</si>
  <si>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</si>
  <si>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</si>
  <si>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</si>
  <si>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</si>
  <si>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</si>
  <si>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</si>
  <si>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</si>
  <si>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</si>
  <si>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</si>
  <si>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</si>
  <si>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</si>
  <si>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</si>
  <si>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</si>
  <si>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</si>
  <si>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</si>
  <si>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</si>
  <si>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</si>
  <si>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</si>
  <si>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</si>
  <si>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</si>
  <si>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</si>
  <si>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</si>
  <si>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</si>
  <si>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</si>
  <si>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</si>
  <si>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</si>
  <si>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</si>
  <si>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</si>
  <si>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</si>
  <si>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</si>
  <si>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</si>
  <si>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01</t>
  </si>
  <si>
    <t>STAVEBNÁ ČASŤ</t>
  </si>
  <si>
    <t>STA</t>
  </si>
  <si>
    <t>1</t>
  </si>
  <si>
    <t>{d26d4eaa-f666-44b2-a1a7-68c42a5d8994}</t>
  </si>
  <si>
    <t>02</t>
  </si>
  <si>
    <t>SVETELNÁ TECHNIKA A ELEKTROINŠTALÁCIA ŠTÚDIA</t>
  </si>
  <si>
    <t>{f75f1561-c2d2-48a7-8716-ba929121dafc}</t>
  </si>
  <si>
    <t>KRYCÍ LIST ROZPOČTU</t>
  </si>
  <si>
    <t>Objekt:</t>
  </si>
  <si>
    <t>01 - STAVEBNÁ ČASŤ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</si>
  <si>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</si>
  <si>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</si>
  <si>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</si>
  <si>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</si>
  <si>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</si>
  <si>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</si>
  <si>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9 - Ostatné konštrukcie a práce-búranie</t>
  </si>
  <si>
    <t>PSV - Práce a dodávky PSV</t>
  </si>
  <si>
    <t xml:space="preserve">    767 - Konštrukcie doplnkové kovové</t>
  </si>
  <si>
    <t xml:space="preserve">    784 - Maľby</t>
  </si>
  <si>
    <t>M - Práce a dodávky M</t>
  </si>
  <si>
    <t xml:space="preserve">    21-M - Elektromontáže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</si>
  <si>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</si>
  <si>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</si>
  <si>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</si>
  <si>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</si>
  <si>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</si>
  <si>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</si>
  <si>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</si>
  <si>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</si>
  <si>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</si>
  <si>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</si>
  <si>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</si>
  <si>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</si>
  <si>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</si>
  <si>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</si>
  <si>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</si>
  <si>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9</t>
  </si>
  <si>
    <t>Ostatné konštrukcie a práce-búranie</t>
  </si>
  <si>
    <t>2</t>
  </si>
  <si>
    <t>K</t>
  </si>
  <si>
    <t>952901114.S</t>
  </si>
  <si>
    <t>Vyčistenie budov pri výške podlaží nad 4 m</t>
  </si>
  <si>
    <t>m2</t>
  </si>
  <si>
    <t>4</t>
  </si>
  <si>
    <t>-1694304090</t>
  </si>
  <si>
    <t>7668V1811.S</t>
  </si>
  <si>
    <t>Vysťahovanie priestoru a presun mobiliáru (napr. mobilný nábytok, skrinky, stoly, stoličky)</t>
  </si>
  <si>
    <t>hod</t>
  </si>
  <si>
    <t>16</t>
  </si>
  <si>
    <t>-1448102600</t>
  </si>
  <si>
    <t>3</t>
  </si>
  <si>
    <t>784418011.S</t>
  </si>
  <si>
    <t>Zakrývanie otvorov, podláh a zariadení fóliou v miestnostiach alebo na schodisku</t>
  </si>
  <si>
    <t>493385710</t>
  </si>
  <si>
    <t>14</t>
  </si>
  <si>
    <t>9419V5004.S</t>
  </si>
  <si>
    <t>Lešenie ľahké pracovné pomocné s výškou lešeňovej podlahy nad 2,50 m</t>
  </si>
  <si>
    <t>1714528116</t>
  </si>
  <si>
    <t>9734V11151.S</t>
  </si>
  <si>
    <t>Vyhotovenie pásovej sondy v murive akomkoľvek, pohľadovej plochy do 0,25 m2,  -1,80000t</t>
  </si>
  <si>
    <t>ks</t>
  </si>
  <si>
    <t>2068237213</t>
  </si>
  <si>
    <t>PSV</t>
  </si>
  <si>
    <t>Práce a dodávky PSV</t>
  </si>
  <si>
    <t>767</t>
  </si>
  <si>
    <t>Konštrukcie doplnkové kovové</t>
  </si>
  <si>
    <t>12</t>
  </si>
  <si>
    <t>7679V6801.S</t>
  </si>
  <si>
    <t>Demontáž ostatných doplnkov stavieb s hmotnosťou jednotlivých dielov konštrukcií do 50 kg,  -0,00100t, pozn. pre ďalšie použitie</t>
  </si>
  <si>
    <t>kg</t>
  </si>
  <si>
    <t>-943917967</t>
  </si>
  <si>
    <t>7679V5102.S</t>
  </si>
  <si>
    <t>Dodávka a montáž ostatných atypických kovových stavebných doplnkových konštrukcií - Dodatočné prekotvenie väzníka do muriva cez vrstvu izolácie</t>
  </si>
  <si>
    <t>2128951115</t>
  </si>
  <si>
    <t>13</t>
  </si>
  <si>
    <t>998767201.S</t>
  </si>
  <si>
    <t>Presun hmôt pre kovové stavebné doplnkové konštrukcie v objektoch výšky do 6 m</t>
  </si>
  <si>
    <t>%</t>
  </si>
  <si>
    <t>-1181119208</t>
  </si>
  <si>
    <t>784</t>
  </si>
  <si>
    <t>Maľby</t>
  </si>
  <si>
    <t>6</t>
  </si>
  <si>
    <t>784410110.S</t>
  </si>
  <si>
    <t>Penetrovanie jednonásobné jemnozrnných podkladov výšky nad 3,80 m</t>
  </si>
  <si>
    <t>1288929356</t>
  </si>
  <si>
    <t>11</t>
  </si>
  <si>
    <t>7844V2372.S</t>
  </si>
  <si>
    <t>Maľby z maliarskych zmesí, ručne nanášané tónované dvojnásobné na jemnozrnný podklad výšky nad 3,80 m, farba čierna matná RAL 9004, odtieň podľa špecifikácie onvestora</t>
  </si>
  <si>
    <t>664042172</t>
  </si>
  <si>
    <t>M</t>
  </si>
  <si>
    <t>Práce a dodávky M</t>
  </si>
  <si>
    <t>21-M</t>
  </si>
  <si>
    <t>Elektromontáže</t>
  </si>
  <si>
    <t>10</t>
  </si>
  <si>
    <t>2109V4395.S</t>
  </si>
  <si>
    <t>Demontáž na spätnú montáž - svietidla zavesného do 10 kg vrátane odpojenia</t>
  </si>
  <si>
    <t>64</t>
  </si>
  <si>
    <t>1994320660</t>
  </si>
  <si>
    <t>02 - SVETELNÁ TECHNIKA A ELEKTROINŠTALÁCIA ŠTÚDIA</t>
  </si>
  <si>
    <t xml:space="preserve">    01-S - Svetelná Technika</t>
  </si>
  <si>
    <t xml:space="preserve">    02-S - DMS ovládanie - pult</t>
  </si>
  <si>
    <t xml:space="preserve">    03-S - Dátový riadiaci rack</t>
  </si>
  <si>
    <t xml:space="preserve">    04-S - Montáž,kabeláž DMX rozvodov, nadstavenie pultu a bezdrátu</t>
  </si>
  <si>
    <t xml:space="preserve">    05-S - Teleskopy vrátane ovládania</t>
  </si>
  <si>
    <t xml:space="preserve">    06-S - Pojazdová dráha AS-T</t>
  </si>
  <si>
    <t xml:space="preserve">    07-S - Montáž,elektroinštalácia, doprava</t>
  </si>
  <si>
    <t xml:space="preserve">    08-S - Elektroinštalácia štúdia</t>
  </si>
  <si>
    <t xml:space="preserve">      08-S-01 - Dodávka zariadenia</t>
  </si>
  <si>
    <t xml:space="preserve">      08-S-02 - Materiál elektromontážny</t>
  </si>
  <si>
    <t xml:space="preserve">      08-S-03 - Elektromontáže</t>
  </si>
  <si>
    <t xml:space="preserve">      08-S-04 - Demontáže</t>
  </si>
  <si>
    <t xml:space="preserve">      08-S-05 - Ostatné náklady</t>
  </si>
  <si>
    <t>01-S</t>
  </si>
  <si>
    <t>Svetelná Technika</t>
  </si>
  <si>
    <t>01-S-01</t>
  </si>
  <si>
    <t>Kinoflo Celeb 450QY pole operated s klapkami, (pozn. špecifikovaný produkt je ako referenčný, je možné použiť ekvivalent)</t>
  </si>
  <si>
    <t>1766091204</t>
  </si>
  <si>
    <t>P</t>
  </si>
  <si>
    <t>Poznámka k položke:_x000D_
CELEB 450Q DMX Pole UP:_x000D_
softový led panel s rozmermy 76 x 13 x 77,5 cm s pole operated, výkon 270W s pasívným chladením a RGBWW technológiou, svetlo má zabudované DMX,Lumen Radio,, možnosť nadstavenia DMX priamo z pultu cez RDM funkciu, plynulé stmievanie 0-100% s teplotným rozhraním 2500-9900K, možnosť nadstavenia stmievania po 0,2%, možnosť vyváženia magenty a greenu, funkcie : rôzne efekty, nadstavenie výberu farby v RBG alebo HUI funkcii,možnosť výberu fóllií a ich saturácie, možnosť nadstavenia konkrétneho svetelného bodu cez CIE-xy funkciu,LUT funkcia, CRI a TLCI 96+, dodávané s 90stupňovým Honeycombom na kontrolu svetla, váha 12kg_x000D_
(pozn. špecifikovaný produkt je ako referenčný, je možné použiť ekvivalent)</t>
  </si>
  <si>
    <t>01-S-02</t>
  </si>
  <si>
    <t>Dedolight DLED9-BI-SE-DMX-pole operated s klapkami, (pozn. špecifikovaný produkt je ako referenčný, je možné použiť ekvivalent)</t>
  </si>
  <si>
    <t>-1376110766</t>
  </si>
  <si>
    <t>Poznámka k položke:_x000D_
DLED 9 BI PO DMX:_x000D_
Fokusovateľné LED Svietidlo s plynulým stmievaním a teplotným rozhraním 2700-6500K, svetlo je vybavné DMX a Poloperated ovládaním, výkon svetla je 90W s pasívnym chladením, IP40, fokusový rozsah 50 - 4 stupne, rozsah stmievania 0-100%,  technológia “clean beam”, možnosť uchytenia na 16 a 28 mm pin/bolzňu, CRI a TLCI 95+, dodávané s 8 listovými klapkami pre lepšiu kontrolu svetla, váha 5,3kg, rozmery výška 440mm,šírka 210mm,dlžka 202mm rozptyl 290mm pri spote_x000D_
(pozn. špecifikovaný produkt je ako referenčný, je možné použiť ekvivalent)</t>
  </si>
  <si>
    <t>01-S-03</t>
  </si>
  <si>
    <t>Dedolight DLED12-BI-SE-DMX-pole operated s klapkami, (pozn. špecifikovaný produkt je ako referenčný, je možné použiť ekvivalent)</t>
  </si>
  <si>
    <t>2075580701</t>
  </si>
  <si>
    <t>Poznámka k položke:_x000D_
DLED 12 BI PO DMX:_x000D_
Fokusovateľné LED svietidlo s plynulým stmievaním a teplotným rozhraním 2700-6500K, svetlo je vybavené DMX a Poloperated olvádaním, výkon svetla je 250W s aktívnym chladením a ochranou proti prehriatiu, IP 40, fokusový rozsah 60-5 stupňov, rozsah stmievania 0-100%, technológia “clean beam”, možnosť uchytenia na 16 a 28mm pin/bolzňu, CRI a TLCI 95+, dodávané s 8 listovými klapkami pre lepšiu kontrolu svetla, váha 11kg,  rozmery výška 542,63mm,šírka 323,37mm,dĺžka 484,14mm_x000D_
(pozn. špecifikovaný produkt je ako referenčný, je možné použiť ekvivalent)</t>
  </si>
  <si>
    <t>02-S</t>
  </si>
  <si>
    <t>DMS ovládanie - pult</t>
  </si>
  <si>
    <t>5</t>
  </si>
  <si>
    <t>02-S-01</t>
  </si>
  <si>
    <t>Pult Avolite Quartz -4dmx,out.dot display 12,1",10x fader,20xtlačítko,3x enkodér,DVI-D,USB3,kryt, (pozn. špecifikovaný produkt je ako referenčný, je možné použiť ekvivalent)</t>
  </si>
  <si>
    <t>-1957721623</t>
  </si>
  <si>
    <t>Poznámka k položke:_x000D_
4 x DMX XLR5 konektor, 16 DMX univerzií, Kompatibilita s Titan Net - až 64 univerzií, Gigabitový port pre Titan Net,Artnet a streaming ACN, vstavaný MIDI vstup, 	10 x playback feeder, 3 x optický enkóder, Kompatibliný s Titan Remote, 20 x programovateľné macro tlačítko, Podpora Sound to light, Dotyková 12,1 palcová obrazovka, DVI-D výstup pre externý monitor, rozšírenie o Titan Mobile Wing, USB3 na čelnom panele_x000D_
(pozn. špecifikovaný produkt je ako referenčný, je možné použiť ekvivalent)</t>
  </si>
  <si>
    <t>7</t>
  </si>
  <si>
    <t>02-S-02</t>
  </si>
  <si>
    <t>Titan Mobile Wing,20x playback faderov, 30x tlačítko,USB,taška pre Titan mobile a Quartz, (pozn. špecifikovaný produkt je ako referenčný, je možné použiť ekvivalent)</t>
  </si>
  <si>
    <t>-632251755</t>
  </si>
  <si>
    <t>Poznámka k položke:_x000D_
20 x playback fader, 30 x programovateľné tlačítko, Lokálna kontrola stránkovania, USB napájanie - nieje potreba k pripojeniu sa na sieť, Vyhradená pracovná plocha v softwéri Titan_x000D_
(pozn. špecifikovaný produkt je ako referenčný, je možné použiť ekvivalent)</t>
  </si>
  <si>
    <t>8</t>
  </si>
  <si>
    <t>02-S-03</t>
  </si>
  <si>
    <t>Quartz Lamp,lampička, (pozn. špecifikovaný produkt je ako referenčný, je možné použiť ekvivalent)</t>
  </si>
  <si>
    <t>-1204472728</t>
  </si>
  <si>
    <t>Poznámka k položke:_x000D_
stmievateľná lampička k pultu</t>
  </si>
  <si>
    <t>02-S-04</t>
  </si>
  <si>
    <t>Zobrazovací,dotykový monitor 24", (pozn. špecifikovaný produkt je ako referenčný, je možné použiť ekvivalent)</t>
  </si>
  <si>
    <t>974128283</t>
  </si>
  <si>
    <t>02-S-05</t>
  </si>
  <si>
    <t>Bezdrôtov dialkové ovládanie, AP,Ipad mini 6gen,Wifi, (pozn. špecifikovaný produkt je ako referenčný, je možné použiť ekvivalent)</t>
  </si>
  <si>
    <t>-1023855108</t>
  </si>
  <si>
    <t>03-S</t>
  </si>
  <si>
    <t>Dátový riadiaci rack</t>
  </si>
  <si>
    <t>03-S-01</t>
  </si>
  <si>
    <t>Dátový rozvádzač- nástenný 20U, (pozn. špecifikovaný produkt je ako referenčný, je možné použiť ekvivalent)</t>
  </si>
  <si>
    <t>996424585</t>
  </si>
  <si>
    <t>03-S-02</t>
  </si>
  <si>
    <t>RJ prepojavacie pole,24 port,1U,cat 5e, (pozn. špecifikovaný produkt je ako referenčný, je možné použiť ekvivalent)</t>
  </si>
  <si>
    <t>-1134653256</t>
  </si>
  <si>
    <t>03-S-03</t>
  </si>
  <si>
    <t>209910018: DSR10N,10 kanálov DMX Splitter, 1U rack mount. DMX RJ45, (pozn. špecifikovaný produkt je ako referenčný, je možné použiť ekvivalent)</t>
  </si>
  <si>
    <t>-1517504543</t>
  </si>
  <si>
    <t>Poznámka k položke:_x000D_
10 kanálový DMX spliter, 120 ohmové ukončenie DMX linky, 10 opticky izolovaných výstupov, prepäťová ochrana DMX vstupu i výstupu, DMX in / out LED indikácia, Konektory Neutrick, doživotná záruka_x000D_
(pozn. špecifikovaný produkt je ako referenčný, je možné použiť ekvivalent)</t>
  </si>
  <si>
    <t>15</t>
  </si>
  <si>
    <t>03-S-04</t>
  </si>
  <si>
    <t>208104832:XND-8R8-Ethernet DMX Node Rack8, (pozn. špecifikovaný produkt je ako referenčný, je možné použiť ekvivalent)</t>
  </si>
  <si>
    <t>979605975</t>
  </si>
  <si>
    <t>Poznámka k položke:_x000D_
prevodník Art-Net a sACN do DMX pre až 8 univerzií, Art-Net I,II a 3 , 8 indivudálne opticky izolovaných DMX výstupov, grafický display a enkóder pre ľahkú konfiguráciu, Neutrik Power Twist vstup a výstup, zabudované napájanie, distribúcia signálu 1x Art-Net,8x DMX výstupov_x000D_
(pozn. špecifikovaný produkt je ako referenčný, je možné použiť ekvivalent)</t>
  </si>
  <si>
    <t>03-S-05</t>
  </si>
  <si>
    <t>208104218:XES-8G-Eport Gigabit Ethernet switch, (pozn. špecifikovaný produkt je ako referenčný, je možné použiť ekvivalent)</t>
  </si>
  <si>
    <t>1194801018</t>
  </si>
  <si>
    <t>Poznámka k položke:_x000D_
Ethernetový prevodník s 8 portami</t>
  </si>
  <si>
    <t>04-S</t>
  </si>
  <si>
    <t>Montáž,kabeláž DMX rozvodov, nadstavenie pultu a bezdrátu</t>
  </si>
  <si>
    <t>17</t>
  </si>
  <si>
    <t>04-S-01</t>
  </si>
  <si>
    <t>Materiál k Dmx rozvodom - DMX kábel LiYCY 3x0,25mm2, (pozn. špecifikovaný produkt je ako referenčný, je možné použiť ekvivalent)</t>
  </si>
  <si>
    <t>m</t>
  </si>
  <si>
    <t>-2037814702</t>
  </si>
  <si>
    <t>18</t>
  </si>
  <si>
    <t>04-S-02</t>
  </si>
  <si>
    <t>Materiál k Dmx rozvodom - konektor Neutric NC5MXX, (pozn. špecifikovaný produkt je ako referenčný, je možné použiť ekvivalen)</t>
  </si>
  <si>
    <t>868874312</t>
  </si>
  <si>
    <t>19</t>
  </si>
  <si>
    <t>04-S-03</t>
  </si>
  <si>
    <t>Materiál k Dmx rozvodom - konektor Neutric NC5FXX, (pozn. špecifikovaný produkt je ako referenčný, je možné použiť ekvivalent)</t>
  </si>
  <si>
    <t>-1019945263</t>
  </si>
  <si>
    <t>04-S-04</t>
  </si>
  <si>
    <t>Materiál k Dmx rozvodom - kabel CAT5E,FTP,PE tieňený, (pozn. špecifikovaný produkt je ako referenčný, je možné použiť ekvivalent)</t>
  </si>
  <si>
    <t>1411215812</t>
  </si>
  <si>
    <t>21</t>
  </si>
  <si>
    <t>04-S-05</t>
  </si>
  <si>
    <t>Materiál k Dmx rozvodom - konektory RJ-45, (pozn. špecifikovaný produkt je ako referenčný, je možné použiť ekvivalent)</t>
  </si>
  <si>
    <t>-864297778</t>
  </si>
  <si>
    <t>22</t>
  </si>
  <si>
    <t>04-S-06</t>
  </si>
  <si>
    <t>Materiál k Dmx rozvodom - výroba káblov</t>
  </si>
  <si>
    <t>1106254751</t>
  </si>
  <si>
    <t>23</t>
  </si>
  <si>
    <t>04-S-07</t>
  </si>
  <si>
    <t>Materiál k Dmx rozvodom - Montáž káblov</t>
  </si>
  <si>
    <t>2031104236</t>
  </si>
  <si>
    <t>24</t>
  </si>
  <si>
    <t>04-S-08</t>
  </si>
  <si>
    <t>Naprogramovanie,spojadznenie štúdia so zaučením ovládania</t>
  </si>
  <si>
    <t>súb</t>
  </si>
  <si>
    <t>920240793</t>
  </si>
  <si>
    <t>05-S</t>
  </si>
  <si>
    <t>Teleskopy vrátane ovládania</t>
  </si>
  <si>
    <t>25</t>
  </si>
  <si>
    <t>05-S-01</t>
  </si>
  <si>
    <t>Teleskop TLM 70,60KG nosnost, výsuv 7m,1x Shuko,1x DMX, (pozn. špecifikovaný produkt je ako referenčný, je možné použiť ekvivalent)</t>
  </si>
  <si>
    <t>1265141355</t>
  </si>
  <si>
    <t>Poznámka k položke:_x000D_
MTS-TLM 70:_x000D_
vyrobené podľa normy DIN 56950-2, výsuv do 7 metrov, maximálna zaťažiteľnosť 60 kg, vertikálna rýchlosť pohybu teleskopu 0,115 m/s, bezúdržbový systém tubusu a nesmie obsahovať tuky, hlučnosť pohybu teleskopu pri pohybe musí byť menšia ako 50db, jenotlivé časti tubusu musia byť vymeniteľné, teleskop je vybavený zásuvkou na 230V a 5 pin DMX zásuvkou, teleskop je vybavený 29 mm púzdrom na uchtenie svetla, teleskop obsahuje funkcie na dohliadania pri preťažení a pretrhnutia lán, zastavenie pri preťažení, samonosný hybridný špirálny kábel, opravy a údržba musia byť pre prevádzkovateľa jednoduchá, v prípade poruchy je možnosť maunálneho mechanického núdzového ovládania, kontrola zaistenia nosných lán je možná bez použitia náradia_x000D_
(pozn. špecifikovaný produkt je ako referenčný, je možné použiť ekvivalent)</t>
  </si>
  <si>
    <t>26</t>
  </si>
  <si>
    <t>05-S-02</t>
  </si>
  <si>
    <t>Špirálový kábel pre teleskop TLM, (pozn. špecifikovaný produkt je ako referenčný, je možné použiť ekvivalent)</t>
  </si>
  <si>
    <t>1261670758</t>
  </si>
  <si>
    <t>27</t>
  </si>
  <si>
    <t>05-S-03</t>
  </si>
  <si>
    <t>WS20 - elektrické riadenie teleskopu, (pozn. špecifikovaný produkt je ako referenčný, je možné použiť ekvivalent)</t>
  </si>
  <si>
    <t>1848396622</t>
  </si>
  <si>
    <t>28</t>
  </si>
  <si>
    <t>05-S-04</t>
  </si>
  <si>
    <t>FCP900 Ovládací panel, (pozn. špecifikovaný produkt je ako referenčný, je možné použiť ekvivalent)</t>
  </si>
  <si>
    <t>1958145290</t>
  </si>
  <si>
    <t>Poznámka k položke:_x000D_
MTS FCP 900:_x000D_
Ovládanie teleskopov je zabezpečované dotykovým ovládacím panelom s pripojenými pohyblivými prívodmi na stene štúdia cca 150 cm nad zemou /miesto bude upresnené pri realizácií/ a zároveň bezdrátovým ovládačom. Pohyb bude zabezpečený po jednotlivých teleskopoch._x000D_
Možnosť nadstavenia viacerých užívateľov a uloženia nadstavenia viacerých scén._x000D_
(pozn. špecifikovaný produkt je ako referenčný, je možné použiť ekvivalent)</t>
  </si>
  <si>
    <t>29</t>
  </si>
  <si>
    <t>05-S-05</t>
  </si>
  <si>
    <t>TC4 Diaľkový ovládač, (pozn. špecifikovaný produkt je ako referenčný, je možné použiť ekvivalent)</t>
  </si>
  <si>
    <t>-1924722375</t>
  </si>
  <si>
    <t>06-S</t>
  </si>
  <si>
    <t>Pojazdová dráha AS-T</t>
  </si>
  <si>
    <t>30</t>
  </si>
  <si>
    <t>06-S-01</t>
  </si>
  <si>
    <t>Hliníková nosná dráha AS-T, čierna, (pozn. špecifikovaný produkt je ako referenčný, je možné použiť ekvivalent)</t>
  </si>
  <si>
    <t>-2124912468</t>
  </si>
  <si>
    <t xml:space="preserve">Poznámka k položke:_x000D_
Dráha opony bude vybudovaná po obvode štúdia v tvare U /vid PD/_x000D_
Dráha je z hliníkového profilu._x000D_
Dráha obsahuje plastové vozíky na zavesenie opony._x000D_
</t>
  </si>
  <si>
    <t>31</t>
  </si>
  <si>
    <t>06-S-02</t>
  </si>
  <si>
    <t>Spojka profilu AS-T, (pozn. špecifikovaný produkt je ako referenčný, je možné použiť ekvivalent)</t>
  </si>
  <si>
    <t>466239014</t>
  </si>
  <si>
    <t>32</t>
  </si>
  <si>
    <t>06-S-03</t>
  </si>
  <si>
    <t>Doraz profilu AS-T, (pozn. špecifikovaný produkt je ako referenčný, je možné použiť ekvivalent)</t>
  </si>
  <si>
    <t>1180438370</t>
  </si>
  <si>
    <t>33</t>
  </si>
  <si>
    <t>06-S-04</t>
  </si>
  <si>
    <t>Manuálny vozík pre teleskop, s brzdou, pre dráhu AS-T, (pozn. špecifikovaný produkt je ako referenčný, je možné použiť ekvivalent)</t>
  </si>
  <si>
    <t>2026052039</t>
  </si>
  <si>
    <t>34</t>
  </si>
  <si>
    <t>06-S-05</t>
  </si>
  <si>
    <t>Upevnenie profilu AS-T, (pozn. špecifikovaný produkt je ako referenčný, je možné použiť ekvivalent)</t>
  </si>
  <si>
    <t>-694163345</t>
  </si>
  <si>
    <t>07-S</t>
  </si>
  <si>
    <t>Montáž,elektroinštalácia, doprava</t>
  </si>
  <si>
    <t>35</t>
  </si>
  <si>
    <t>07-S-01</t>
  </si>
  <si>
    <t>Doprava materiálu na FTF VSMU</t>
  </si>
  <si>
    <t>-645707277</t>
  </si>
  <si>
    <t>36</t>
  </si>
  <si>
    <t>07-S-02</t>
  </si>
  <si>
    <t>Prenájom plošiny</t>
  </si>
  <si>
    <t>373714517</t>
  </si>
  <si>
    <t>38</t>
  </si>
  <si>
    <t>07-S-03</t>
  </si>
  <si>
    <t>Montáž teleksopov</t>
  </si>
  <si>
    <t>785488240</t>
  </si>
  <si>
    <t>08-S</t>
  </si>
  <si>
    <t>Elektroinštalácia štúdia</t>
  </si>
  <si>
    <t>08-S-01</t>
  </si>
  <si>
    <t>Dodávka zariadenia</t>
  </si>
  <si>
    <t>39</t>
  </si>
  <si>
    <t>000739111-VSMU</t>
  </si>
  <si>
    <t>Rozvádzač RZ špeciálny</t>
  </si>
  <si>
    <t>785285061</t>
  </si>
  <si>
    <t>08-S-02</t>
  </si>
  <si>
    <t>Materiál elektromontážny</t>
  </si>
  <si>
    <t>40</t>
  </si>
  <si>
    <t>00363032-VSMU</t>
  </si>
  <si>
    <t>Žľab Merkur 2 100/50 GZ rozteč podpier cca. 1,9 m, (pozn. špecifikovaný produkt je ako referenčný, je možné použiť ekvivalent)</t>
  </si>
  <si>
    <t>256</t>
  </si>
  <si>
    <t>1361149470</t>
  </si>
  <si>
    <t>41</t>
  </si>
  <si>
    <t>00363036-VSMU</t>
  </si>
  <si>
    <t>Žľab Merkur 2 100/50 GZ rozteč podpier cca. 1,5 m, (pozn. špecifikovaný produkt je ako referenčný, je možné použiť ekvivalent)</t>
  </si>
  <si>
    <t>-37750765</t>
  </si>
  <si>
    <t>42</t>
  </si>
  <si>
    <t>00363084-VSMU</t>
  </si>
  <si>
    <t>Spojka SZM 1 GZ pre spojenie žľab-žľab, (pozn. špecifikovaný produkt je ako referenčný, je možné použiť ekvivalent)</t>
  </si>
  <si>
    <t>-1188506311</t>
  </si>
  <si>
    <t>43</t>
  </si>
  <si>
    <t>000363087-VSMU</t>
  </si>
  <si>
    <t>Spojka SZM 1 GZ uzemňovacia M1 + M2, (pozn. špecifikovaný produkt je ako referenčný, je možné použiť ekvivalent)</t>
  </si>
  <si>
    <t>-86389228</t>
  </si>
  <si>
    <t>44</t>
  </si>
  <si>
    <t>000363102-VSMU</t>
  </si>
  <si>
    <t>Držiak DZM 3/100 GZ M1 + M2, (pozn. špecifikovaný produkt je ako referenčný, je možné použiť ekvivalent)</t>
  </si>
  <si>
    <t>-1966379221</t>
  </si>
  <si>
    <t>45</t>
  </si>
  <si>
    <t>0003631021-VSMU</t>
  </si>
  <si>
    <t>Nosník NZM 300 GZ pre žľab 300/50, 300/100, M1 + M2, (pozn. špecifikovaný produkt je ako referenčný, je možné použiť ekvivalent)</t>
  </si>
  <si>
    <t>1677416798</t>
  </si>
  <si>
    <t>46</t>
  </si>
  <si>
    <t>000322223-VSMU</t>
  </si>
  <si>
    <t>Trúbka PVC tuhá stredné namáhanie 4020 HF, (pozn. špecifikovaný produkt je ako referenčný, je možné použiť ekvivalent)</t>
  </si>
  <si>
    <t>-1222826221</t>
  </si>
  <si>
    <t>47</t>
  </si>
  <si>
    <t>000190111-VSMU</t>
  </si>
  <si>
    <t>Káblové oko Cu lisovacie 25x10 KU, (pozn. špecifikovaný produkt je ako referenčný, je možné použiť ekvivalent)</t>
  </si>
  <si>
    <t>1752665749</t>
  </si>
  <si>
    <t>48</t>
  </si>
  <si>
    <t>000363100-VSMU</t>
  </si>
  <si>
    <t>Držiak DZM 1 GZ M1 + M2, (pozn. špecifikovaný produkt je ako referenčný, je možné použiť ekvivalent)</t>
  </si>
  <si>
    <t>-483083290</t>
  </si>
  <si>
    <t>49</t>
  </si>
  <si>
    <t>000363253-VSMU</t>
  </si>
  <si>
    <t>Závitová tyč M 8/1 m GZ, (pozn. špecifikovaný produkt je ako referenčný, je možné použiť ekvivalent)</t>
  </si>
  <si>
    <t>711343779</t>
  </si>
  <si>
    <t>50</t>
  </si>
  <si>
    <t>000363230-VSMU</t>
  </si>
  <si>
    <t>Stojna STNM 3000 SZ (2,0 mm) nástenná jednostranná, (pozn. špecifikovaný produkt je ako referenčný, je možné použiť ekvivalent)</t>
  </si>
  <si>
    <t>620903640</t>
  </si>
  <si>
    <t>51</t>
  </si>
  <si>
    <t>000101306-VSMU</t>
  </si>
  <si>
    <t>Kábel CYKY 5x2,5</t>
  </si>
  <si>
    <t>1644953465</t>
  </si>
  <si>
    <t>52</t>
  </si>
  <si>
    <t>000101106-VSMU</t>
  </si>
  <si>
    <t>Kábel CYKY 3x2,5</t>
  </si>
  <si>
    <t>691090126</t>
  </si>
  <si>
    <t>53</t>
  </si>
  <si>
    <t>000173111-VSMU</t>
  </si>
  <si>
    <t>Vodič CYA 25 /H07V-K/</t>
  </si>
  <si>
    <t>474093407</t>
  </si>
  <si>
    <t>54</t>
  </si>
  <si>
    <t>000423212-VSMU</t>
  </si>
  <si>
    <t>Zásuvka 16A/250 Vstr Praktik 5518-2969/IP44 (plast), (pozn. špecifikovaný produkt je ako referenčný, je možné použiť ekvivalent)</t>
  </si>
  <si>
    <t>1408631106</t>
  </si>
  <si>
    <t>55</t>
  </si>
  <si>
    <t>000425243-VSMU</t>
  </si>
  <si>
    <t>Zásuvka spojovacia 5 pól/16A/400VIP44 IS 1653, (pozn. špecifikovaný produkt je ako referenčný, je možné použiť ekvivalent)</t>
  </si>
  <si>
    <t>508658053</t>
  </si>
  <si>
    <t>56</t>
  </si>
  <si>
    <t>000426211-VSMU</t>
  </si>
  <si>
    <t>Vidlica 3 pól/16A/250V/IP44 IV 1632, (pozn. špecifikovaný produkt je ako referenčný, je možné použiť ekvivalent)</t>
  </si>
  <si>
    <t>-1847063547</t>
  </si>
  <si>
    <t>57</t>
  </si>
  <si>
    <t>000209404-VSMU</t>
  </si>
  <si>
    <t>Kábel FTP Cat.5 4x2xAWG24 PVC plášť šedý</t>
  </si>
  <si>
    <t>1564050177</t>
  </si>
  <si>
    <t>08-S-03</t>
  </si>
  <si>
    <t>58</t>
  </si>
  <si>
    <t>210020133-VSMU</t>
  </si>
  <si>
    <t>Káblový rošt do š. 40 cm</t>
  </si>
  <si>
    <t>-1299557738</t>
  </si>
  <si>
    <t>59</t>
  </si>
  <si>
    <t>210020134-VSMU</t>
  </si>
  <si>
    <t>-1047235854</t>
  </si>
  <si>
    <t>60</t>
  </si>
  <si>
    <t>210020151-VSMU</t>
  </si>
  <si>
    <t>Stojna alebo záves s výložníkmi, zosílené prevedenie</t>
  </si>
  <si>
    <t>-1445610173</t>
  </si>
  <si>
    <t>61</t>
  </si>
  <si>
    <t>210010022-VSMU</t>
  </si>
  <si>
    <t>898928567</t>
  </si>
  <si>
    <t>62</t>
  </si>
  <si>
    <t>2100201511-VSMU</t>
  </si>
  <si>
    <t>-476030108</t>
  </si>
  <si>
    <t>63</t>
  </si>
  <si>
    <t>2100201512-VSMU</t>
  </si>
  <si>
    <t>Stojna alebo záves s výložníkmi zosilnené prevedenie</t>
  </si>
  <si>
    <t>-1746781752</t>
  </si>
  <si>
    <t>2100201513-VSMU</t>
  </si>
  <si>
    <t>761469513</t>
  </si>
  <si>
    <t>65</t>
  </si>
  <si>
    <t>2100201514-VSMU</t>
  </si>
  <si>
    <t>-289425038</t>
  </si>
  <si>
    <t>66</t>
  </si>
  <si>
    <t>210810048-VSMU</t>
  </si>
  <si>
    <t>Kábel (-CYKY) pevne uložený do 3x6/4x4/7x2,5</t>
  </si>
  <si>
    <t>-613293533</t>
  </si>
  <si>
    <t>67</t>
  </si>
  <si>
    <t>210810048.1-VSMU</t>
  </si>
  <si>
    <t>Kábel (-CYKY) pevne uložený do 3x6/4x4/7x2,6</t>
  </si>
  <si>
    <t>481867551</t>
  </si>
  <si>
    <t>68</t>
  </si>
  <si>
    <t>210800851-VSMU</t>
  </si>
  <si>
    <t>Vodič Cu (-CY,CYA) pevne uložený do 1x35</t>
  </si>
  <si>
    <t>2079173932</t>
  </si>
  <si>
    <t>69</t>
  </si>
  <si>
    <t>210111032-VSMU</t>
  </si>
  <si>
    <t>Zásuvka nástenná od IP.2 vr. zapojenia 2P+Z priebežné</t>
  </si>
  <si>
    <t>2054428891</t>
  </si>
  <si>
    <t>70</t>
  </si>
  <si>
    <t>210111516-VSMU</t>
  </si>
  <si>
    <t>Vidlice/zás.spoj priemyslová vr. zapojenia 3P+N+Z / 16A</t>
  </si>
  <si>
    <t>18326841</t>
  </si>
  <si>
    <t>71</t>
  </si>
  <si>
    <t>210111511-VSMU</t>
  </si>
  <si>
    <t>Vidlica/zás.spoj priemyslová vr. zapojenia 3P+N+Z / 16A</t>
  </si>
  <si>
    <t>1140318780</t>
  </si>
  <si>
    <t>72</t>
  </si>
  <si>
    <t>210190051-VSMU</t>
  </si>
  <si>
    <t>Rozvádzač skriňový/ panelový 1 pole do 200 kg</t>
  </si>
  <si>
    <t>-945238689</t>
  </si>
  <si>
    <t>73</t>
  </si>
  <si>
    <t>210100001-VSMU</t>
  </si>
  <si>
    <t xml:space="preserve">Ukončenie v rozvádzačii včr. zapojenia vodiča do 2,5 mm2 </t>
  </si>
  <si>
    <t>-736623590</t>
  </si>
  <si>
    <t>74</t>
  </si>
  <si>
    <t>210100004-VSMU</t>
  </si>
  <si>
    <t>Ukončenie v rozvádzači vr. zapojenia vodiča do 25 mm2</t>
  </si>
  <si>
    <t>1051321070</t>
  </si>
  <si>
    <t>75</t>
  </si>
  <si>
    <t>210100004.1-VSMU</t>
  </si>
  <si>
    <t>Ukončenie vr. zapojenia vodiča do 25 mm2</t>
  </si>
  <si>
    <t>-517834375</t>
  </si>
  <si>
    <t>76</t>
  </si>
  <si>
    <t>210950321-VSMU</t>
  </si>
  <si>
    <t xml:space="preserve">Kábel pevne uložený jednotková hmotnosť: do 0,4 kg </t>
  </si>
  <si>
    <t>-162149813</t>
  </si>
  <si>
    <t>08-S-04</t>
  </si>
  <si>
    <t>Demontáže</t>
  </si>
  <si>
    <t>77</t>
  </si>
  <si>
    <t>210990011-VSMU</t>
  </si>
  <si>
    <t>843328314</t>
  </si>
  <si>
    <t>08-S-05</t>
  </si>
  <si>
    <t>Ostatné náklady</t>
  </si>
  <si>
    <t>78</t>
  </si>
  <si>
    <t>218009111-VSMU</t>
  </si>
  <si>
    <t>Režijné náklady</t>
  </si>
  <si>
    <t>-405288842</t>
  </si>
  <si>
    <t>79</t>
  </si>
  <si>
    <t>08-S-05-1-VSMU</t>
  </si>
  <si>
    <t>Doprava dodávok</t>
  </si>
  <si>
    <t>-623492308</t>
  </si>
  <si>
    <t>80</t>
  </si>
  <si>
    <t>08-S-05-2-VSMU</t>
  </si>
  <si>
    <t>Presuny dodávok</t>
  </si>
  <si>
    <t>-1280656004</t>
  </si>
  <si>
    <t>81</t>
  </si>
  <si>
    <t>08-S-05-3-VSMU</t>
  </si>
  <si>
    <t>Iné náklady, stratné, odrezky,...</t>
  </si>
  <si>
    <t>1892533756</t>
  </si>
  <si>
    <t>82</t>
  </si>
  <si>
    <t>05-S-05-4-VSMU</t>
  </si>
  <si>
    <t>Podružný materiál</t>
  </si>
  <si>
    <t>-1980141461</t>
  </si>
  <si>
    <t>83</t>
  </si>
  <si>
    <t>08-S-05-5-VSMU</t>
  </si>
  <si>
    <t>PPV pre elektromontáže</t>
  </si>
  <si>
    <t>-2069479207</t>
  </si>
  <si>
    <t>84</t>
  </si>
  <si>
    <t>08-S-05-6-VSMU</t>
  </si>
  <si>
    <t>Kompletačná činnosť</t>
  </si>
  <si>
    <t>kpl</t>
  </si>
  <si>
    <t>-799743393</t>
  </si>
  <si>
    <t>85</t>
  </si>
  <si>
    <t>08-S-08-7-VSMU</t>
  </si>
  <si>
    <t>Revízie</t>
  </si>
  <si>
    <t>1439987170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</si>
</sst>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36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5" fillId="0" borderId="0" applyNumberFormat="0" applyFill="0" applyBorder="0" applyAlignment="0" applyProtection="0"/>
  </cellStyleXfs>
  <cellXfs count="20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5" borderId="7" xfId="0" applyFill="1" applyBorder="1" applyAlignment="1">
      <alignment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Alignment="1">
      <alignment vertical="center"/>
    </xf>
    <xf numFmtId="166" fontId="17" fillId="0" borderId="0" xfId="0" applyNumberFormat="1" applyFont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4" xfId="0" applyNumberFormat="1" applyFont="1" applyBorder="1" applyAlignment="1">
      <alignment vertical="center"/>
    </xf>
    <xf numFmtId="4" fontId="26" fillId="0" borderId="0" xfId="0" applyNumberFormat="1" applyFont="1" applyAlignment="1">
      <alignment vertical="center"/>
    </xf>
    <xf numFmtId="166" fontId="26" fillId="0" borderId="0" xfId="0" applyNumberFormat="1" applyFont="1" applyAlignment="1">
      <alignment vertical="center"/>
    </xf>
    <xf numFmtId="4" fontId="26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27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9" fillId="5" borderId="0" xfId="0" applyFont="1" applyFill="1" applyAlignment="1">
      <alignment horizontal="left" vertical="center"/>
    </xf>
    <xf numFmtId="0" fontId="19" fillId="5" borderId="0" xfId="0" applyFont="1" applyFill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4" fontId="21" fillId="0" borderId="0" xfId="0" applyNumberFormat="1" applyFont="1"/>
    <xf numFmtId="166" fontId="29" fillId="0" borderId="12" xfId="0" applyNumberFormat="1" applyFont="1" applyBorder="1"/>
    <xf numFmtId="166" fontId="29" fillId="0" borderId="13" xfId="0" applyNumberFormat="1" applyFont="1" applyBorder="1"/>
    <xf numFmtId="4" fontId="30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Protection="1">
      <protection locked="0"/>
    </xf>
    <xf numFmtId="4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0" fillId="0" borderId="3" xfId="0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4" fontId="19" fillId="3" borderId="22" xfId="0" applyNumberFormat="1" applyFont="1" applyFill="1" applyBorder="1" applyAlignment="1" applyProtection="1">
      <alignment vertical="center"/>
      <protection locked="0"/>
    </xf>
    <xf numFmtId="4" fontId="19" fillId="0" borderId="22" xfId="0" applyNumberFormat="1" applyFont="1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  <xf numFmtId="0" fontId="31" fillId="0" borderId="0" xfId="0" applyFont="1" applyAlignment="1">
      <alignment horizontal="left" vertical="center"/>
    </xf>
    <xf numFmtId="0" fontId="32" fillId="0" borderId="0" xfId="0" applyFont="1" applyAlignment="1">
      <alignment vertical="center" wrapText="1"/>
    </xf>
    <xf numFmtId="0" fontId="0" fillId="0" borderId="0" xfId="0" applyAlignment="1" applyProtection="1">
      <alignment vertical="center"/>
      <protection locked="0"/>
    </xf>
    <xf numFmtId="0" fontId="0" fillId="0" borderId="14" xfId="0" applyBorder="1" applyAlignment="1">
      <alignment vertical="center"/>
    </xf>
    <xf numFmtId="0" fontId="33" fillId="0" borderId="22" xfId="0" applyFont="1" applyBorder="1" applyAlignment="1" applyProtection="1">
      <alignment horizontal="center" vertical="center"/>
      <protection locked="0"/>
    </xf>
    <xf numFmtId="49" fontId="33" fillId="0" borderId="22" xfId="0" applyNumberFormat="1" applyFont="1" applyBorder="1" applyAlignment="1" applyProtection="1">
      <alignment horizontal="left" vertical="center" wrapText="1"/>
      <protection locked="0"/>
    </xf>
    <xf numFmtId="0" fontId="33" fillId="0" borderId="22" xfId="0" applyFont="1" applyBorder="1" applyAlignment="1" applyProtection="1">
      <alignment horizontal="left" vertical="center" wrapText="1"/>
      <protection locked="0"/>
    </xf>
    <xf numFmtId="0" fontId="33" fillId="0" borderId="22" xfId="0" applyFont="1" applyBorder="1" applyAlignment="1" applyProtection="1">
      <alignment horizontal="center" vertical="center" wrapText="1"/>
      <protection locked="0"/>
    </xf>
    <xf numFmtId="167" fontId="33" fillId="0" borderId="22" xfId="0" applyNumberFormat="1" applyFont="1" applyBorder="1" applyAlignment="1" applyProtection="1">
      <alignment vertical="center"/>
      <protection locked="0"/>
    </xf>
    <xf numFmtId="4" fontId="33" fillId="3" borderId="22" xfId="0" applyNumberFormat="1" applyFont="1" applyFill="1" applyBorder="1" applyAlignment="1" applyProtection="1">
      <alignment vertical="center"/>
      <protection locked="0"/>
    </xf>
    <xf numFmtId="4" fontId="33" fillId="0" borderId="22" xfId="0" applyNumberFormat="1" applyFont="1" applyBorder="1" applyAlignment="1" applyProtection="1">
      <alignment vertical="center"/>
      <protection locked="0"/>
    </xf>
    <xf numFmtId="0" fontId="34" fillId="0" borderId="22" xfId="0" applyFont="1" applyBorder="1" applyAlignment="1" applyProtection="1">
      <alignment vertical="center"/>
      <protection locked="0"/>
    </xf>
    <xf numFmtId="0" fontId="34" fillId="0" borderId="3" xfId="0" applyFont="1" applyBorder="1" applyAlignment="1">
      <alignment vertical="center"/>
    </xf>
    <xf numFmtId="0" fontId="33" fillId="3" borderId="14" xfId="0" applyFont="1" applyFill="1" applyBorder="1" applyAlignment="1" applyProtection="1">
      <alignment horizontal="left" vertical="center"/>
      <protection locked="0"/>
    </xf>
    <xf numFmtId="0" fontId="3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4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5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0" fontId="0" fillId="0" borderId="0" xfId="0" applyAlignment="1"/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98"/>
  <sheetViews>
    <sheetView showGridLines="0" tabSelected="1" topLeftCell="A28" workbookViewId="0">
      <selection activeCell="AN17" sqref="AN17"/>
    </sheetView>
  </sheetViews>
  <sheetFormatPr defaultRowHeight="10.1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spans="1:74" ht="36.950000000000003" customHeight="1">
      <c r="AR2" s="190" t="s">
        <v>5</v>
      </c>
      <c r="AS2" s="207"/>
      <c r="AT2" s="207"/>
      <c r="AU2" s="207"/>
      <c r="AV2" s="207"/>
      <c r="AW2" s="207"/>
      <c r="AX2" s="207"/>
      <c r="AY2" s="207"/>
      <c r="AZ2" s="207"/>
      <c r="BA2" s="207"/>
      <c r="BB2" s="207"/>
      <c r="BC2" s="207"/>
      <c r="BD2" s="207"/>
      <c r="BE2" s="207"/>
      <c r="BS2" s="13" t="s">
        <v>6</v>
      </c>
      <c r="BT2" s="13" t="s">
        <v>7</v>
      </c>
    </row>
    <row r="3" spans="1:74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7</v>
      </c>
    </row>
    <row r="4" spans="1:74" ht="24.95" customHeight="1">
      <c r="B4" s="16"/>
      <c r="D4" s="17" t="s">
        <v>8</v>
      </c>
      <c r="AR4" s="16"/>
      <c r="AS4" s="18" t="s">
        <v>9</v>
      </c>
      <c r="BE4" s="19" t="s">
        <v>10</v>
      </c>
      <c r="BS4" s="13" t="s">
        <v>11</v>
      </c>
    </row>
    <row r="5" spans="1:74" ht="12" customHeight="1">
      <c r="B5" s="16"/>
      <c r="D5" s="20" t="s">
        <v>12</v>
      </c>
      <c r="K5" s="168" t="s">
        <v>13</v>
      </c>
      <c r="L5" s="207"/>
      <c r="M5" s="207"/>
      <c r="N5" s="207"/>
      <c r="O5" s="207"/>
      <c r="P5" s="207"/>
      <c r="Q5" s="207"/>
      <c r="R5" s="207"/>
      <c r="S5" s="207"/>
      <c r="T5" s="207"/>
      <c r="U5" s="207"/>
      <c r="V5" s="207"/>
      <c r="W5" s="207"/>
      <c r="X5" s="207"/>
      <c r="Y5" s="207"/>
      <c r="Z5" s="207"/>
      <c r="AA5" s="207"/>
      <c r="AB5" s="207"/>
      <c r="AC5" s="207"/>
      <c r="AD5" s="207"/>
      <c r="AE5" s="207"/>
      <c r="AF5" s="207"/>
      <c r="AG5" s="207"/>
      <c r="AH5" s="207"/>
      <c r="AI5" s="207"/>
      <c r="AJ5" s="207"/>
      <c r="AK5" s="207"/>
      <c r="AL5" s="207"/>
      <c r="AM5" s="207"/>
      <c r="AN5" s="207"/>
      <c r="AO5" s="207"/>
      <c r="AR5" s="16"/>
      <c r="BE5" s="165" t="s">
        <v>14</v>
      </c>
      <c r="BS5" s="13" t="s">
        <v>6</v>
      </c>
    </row>
    <row r="6" spans="1:74" ht="36.950000000000003" customHeight="1">
      <c r="B6" s="16"/>
      <c r="D6" s="22" t="s">
        <v>15</v>
      </c>
      <c r="K6" s="169" t="s">
        <v>16</v>
      </c>
      <c r="L6" s="207"/>
      <c r="M6" s="207"/>
      <c r="N6" s="207"/>
      <c r="O6" s="207"/>
      <c r="P6" s="207"/>
      <c r="Q6" s="207"/>
      <c r="R6" s="207"/>
      <c r="S6" s="207"/>
      <c r="T6" s="207"/>
      <c r="U6" s="207"/>
      <c r="V6" s="207"/>
      <c r="W6" s="207"/>
      <c r="X6" s="207"/>
      <c r="Y6" s="207"/>
      <c r="Z6" s="207"/>
      <c r="AA6" s="207"/>
      <c r="AB6" s="207"/>
      <c r="AC6" s="207"/>
      <c r="AD6" s="207"/>
      <c r="AE6" s="207"/>
      <c r="AF6" s="207"/>
      <c r="AG6" s="207"/>
      <c r="AH6" s="207"/>
      <c r="AI6" s="207"/>
      <c r="AJ6" s="207"/>
      <c r="AK6" s="207"/>
      <c r="AL6" s="207"/>
      <c r="AM6" s="207"/>
      <c r="AN6" s="207"/>
      <c r="AO6" s="207"/>
      <c r="AR6" s="16"/>
      <c r="BE6" s="166"/>
      <c r="BS6" s="13" t="s">
        <v>6</v>
      </c>
    </row>
    <row r="7" spans="1:74" ht="12" customHeight="1">
      <c r="B7" s="16"/>
      <c r="D7" s="23" t="s">
        <v>17</v>
      </c>
      <c r="K7" s="21" t="s">
        <v>1</v>
      </c>
      <c r="AK7" s="23" t="s">
        <v>18</v>
      </c>
      <c r="AN7" s="21" t="s">
        <v>1</v>
      </c>
      <c r="AR7" s="16"/>
      <c r="BE7" s="166"/>
      <c r="BS7" s="13" t="s">
        <v>6</v>
      </c>
    </row>
    <row r="8" spans="1:74" ht="12" customHeight="1">
      <c r="B8" s="16"/>
      <c r="D8" s="23" t="s">
        <v>19</v>
      </c>
      <c r="K8" s="21" t="s">
        <v>20</v>
      </c>
      <c r="AK8" s="23" t="s">
        <v>21</v>
      </c>
      <c r="AN8" s="24" t="s">
        <v>22</v>
      </c>
      <c r="AR8" s="16"/>
      <c r="BE8" s="166"/>
      <c r="BS8" s="13" t="s">
        <v>6</v>
      </c>
    </row>
    <row r="9" spans="1:74" ht="14.45" customHeight="1">
      <c r="B9" s="16"/>
      <c r="AR9" s="16"/>
      <c r="BE9" s="166"/>
      <c r="BS9" s="13" t="s">
        <v>6</v>
      </c>
    </row>
    <row r="10" spans="1:74" ht="12" customHeight="1">
      <c r="B10" s="16"/>
      <c r="D10" s="23" t="s">
        <v>23</v>
      </c>
      <c r="AK10" s="23" t="s">
        <v>24</v>
      </c>
      <c r="AN10" s="21" t="s">
        <v>1</v>
      </c>
      <c r="AR10" s="16"/>
      <c r="BE10" s="166"/>
      <c r="BS10" s="13" t="s">
        <v>6</v>
      </c>
    </row>
    <row r="11" spans="1:74" ht="18.399999999999999" customHeight="1">
      <c r="B11" s="16"/>
      <c r="E11" s="21" t="s">
        <v>25</v>
      </c>
      <c r="AK11" s="23" t="s">
        <v>26</v>
      </c>
      <c r="AN11" s="21" t="s">
        <v>1</v>
      </c>
      <c r="AR11" s="16"/>
      <c r="BE11" s="166"/>
      <c r="BS11" s="13" t="s">
        <v>6</v>
      </c>
    </row>
    <row r="12" spans="1:74" ht="6.95" customHeight="1">
      <c r="B12" s="16"/>
      <c r="AR12" s="16"/>
      <c r="BE12" s="166"/>
      <c r="BS12" s="13" t="s">
        <v>6</v>
      </c>
    </row>
    <row r="13" spans="1:74" ht="12" customHeight="1">
      <c r="B13" s="16"/>
      <c r="D13" s="23" t="s">
        <v>27</v>
      </c>
      <c r="AK13" s="23" t="s">
        <v>24</v>
      </c>
      <c r="AN13" s="25" t="s">
        <v>28</v>
      </c>
      <c r="AR13" s="16"/>
      <c r="BE13" s="166"/>
      <c r="BS13" s="13" t="s">
        <v>6</v>
      </c>
    </row>
    <row r="14" spans="1:74" ht="13.15">
      <c r="B14" s="16"/>
      <c r="E14" s="170" t="s">
        <v>28</v>
      </c>
      <c r="F14" s="171"/>
      <c r="G14" s="171"/>
      <c r="H14" s="171"/>
      <c r="I14" s="171"/>
      <c r="J14" s="171"/>
      <c r="K14" s="171"/>
      <c r="L14" s="171"/>
      <c r="M14" s="171"/>
      <c r="N14" s="171"/>
      <c r="O14" s="171"/>
      <c r="P14" s="171"/>
      <c r="Q14" s="171"/>
      <c r="R14" s="171"/>
      <c r="S14" s="171"/>
      <c r="T14" s="171"/>
      <c r="U14" s="171"/>
      <c r="V14" s="171"/>
      <c r="W14" s="171"/>
      <c r="X14" s="171"/>
      <c r="Y14" s="171"/>
      <c r="Z14" s="171"/>
      <c r="AA14" s="171"/>
      <c r="AB14" s="171"/>
      <c r="AC14" s="171"/>
      <c r="AD14" s="171"/>
      <c r="AE14" s="171"/>
      <c r="AF14" s="171"/>
      <c r="AG14" s="171"/>
      <c r="AH14" s="171"/>
      <c r="AI14" s="171"/>
      <c r="AJ14" s="171"/>
      <c r="AK14" s="23" t="s">
        <v>26</v>
      </c>
      <c r="AN14" s="25" t="s">
        <v>28</v>
      </c>
      <c r="AR14" s="16"/>
      <c r="BE14" s="166"/>
      <c r="BS14" s="13" t="s">
        <v>6</v>
      </c>
    </row>
    <row r="15" spans="1:74" ht="6.95" customHeight="1">
      <c r="B15" s="16"/>
      <c r="AR15" s="16"/>
      <c r="BE15" s="166"/>
      <c r="BS15" s="13" t="s">
        <v>3</v>
      </c>
    </row>
    <row r="16" spans="1:74" ht="12" customHeight="1">
      <c r="B16" s="16"/>
      <c r="D16" s="23" t="s">
        <v>29</v>
      </c>
      <c r="AK16" s="23" t="s">
        <v>24</v>
      </c>
      <c r="AN16" s="21" t="s">
        <v>1</v>
      </c>
      <c r="AR16" s="16"/>
      <c r="BE16" s="166"/>
      <c r="BS16" s="13" t="s">
        <v>3</v>
      </c>
    </row>
    <row r="17" spans="2:71" ht="18.399999999999999" customHeight="1">
      <c r="B17" s="16"/>
      <c r="E17" s="21" t="s">
        <v>30</v>
      </c>
      <c r="AK17" s="23" t="s">
        <v>26</v>
      </c>
      <c r="AN17" s="21" t="s">
        <v>1</v>
      </c>
      <c r="AR17" s="16"/>
      <c r="BE17" s="166"/>
      <c r="BS17" s="13" t="s">
        <v>31</v>
      </c>
    </row>
    <row r="18" spans="2:71" ht="6.95" customHeight="1">
      <c r="B18" s="16"/>
      <c r="AR18" s="16"/>
      <c r="BE18" s="166"/>
      <c r="BS18" s="13" t="s">
        <v>6</v>
      </c>
    </row>
    <row r="19" spans="2:71" ht="12" customHeight="1">
      <c r="B19" s="16"/>
      <c r="D19" s="23" t="s">
        <v>32</v>
      </c>
      <c r="AK19" s="23" t="s">
        <v>24</v>
      </c>
      <c r="AN19" s="21" t="s">
        <v>1</v>
      </c>
      <c r="AR19" s="16"/>
      <c r="BE19" s="166"/>
      <c r="BS19" s="13" t="s">
        <v>6</v>
      </c>
    </row>
    <row r="20" spans="2:71" ht="18.399999999999999" customHeight="1">
      <c r="B20" s="16"/>
      <c r="E20" s="21" t="s">
        <v>30</v>
      </c>
      <c r="AK20" s="23" t="s">
        <v>26</v>
      </c>
      <c r="AN20" s="21" t="s">
        <v>1</v>
      </c>
      <c r="AR20" s="16"/>
      <c r="BE20" s="166"/>
      <c r="BS20" s="13" t="s">
        <v>31</v>
      </c>
    </row>
    <row r="21" spans="2:71" ht="6.95" customHeight="1">
      <c r="B21" s="16"/>
      <c r="AR21" s="16"/>
      <c r="BE21" s="166"/>
    </row>
    <row r="22" spans="2:71" ht="12" customHeight="1">
      <c r="B22" s="16"/>
      <c r="D22" s="23" t="s">
        <v>33</v>
      </c>
      <c r="AR22" s="16"/>
      <c r="BE22" s="166"/>
    </row>
    <row r="23" spans="2:71" ht="95.25" customHeight="1">
      <c r="B23" s="16"/>
      <c r="E23" s="172" t="s">
        <v>34</v>
      </c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  <c r="Q23" s="172"/>
      <c r="R23" s="172"/>
      <c r="S23" s="172"/>
      <c r="T23" s="172"/>
      <c r="U23" s="172"/>
      <c r="V23" s="172"/>
      <c r="W23" s="172"/>
      <c r="X23" s="172"/>
      <c r="Y23" s="172"/>
      <c r="Z23" s="172"/>
      <c r="AA23" s="172"/>
      <c r="AB23" s="172"/>
      <c r="AC23" s="172"/>
      <c r="AD23" s="172"/>
      <c r="AE23" s="172"/>
      <c r="AF23" s="172"/>
      <c r="AG23" s="172"/>
      <c r="AH23" s="172"/>
      <c r="AI23" s="172"/>
      <c r="AJ23" s="172"/>
      <c r="AK23" s="172"/>
      <c r="AL23" s="172"/>
      <c r="AM23" s="172"/>
      <c r="AN23" s="172"/>
      <c r="AR23" s="16"/>
      <c r="BE23" s="166"/>
    </row>
    <row r="24" spans="2:71" ht="6.95" customHeight="1">
      <c r="B24" s="16"/>
      <c r="AR24" s="16"/>
      <c r="BE24" s="166"/>
    </row>
    <row r="25" spans="2:71" ht="6.95" customHeight="1">
      <c r="B25" s="16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R25" s="16"/>
      <c r="BE25" s="166"/>
    </row>
    <row r="26" spans="2:71" s="1" customFormat="1" ht="25.9" customHeight="1">
      <c r="B26" s="28"/>
      <c r="D26" s="29" t="s">
        <v>35</v>
      </c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173">
        <f>ROUND(AG94,2)</f>
        <v>0</v>
      </c>
      <c r="AL26" s="174"/>
      <c r="AM26" s="174"/>
      <c r="AN26" s="174"/>
      <c r="AO26" s="174"/>
      <c r="AR26" s="28"/>
      <c r="BE26" s="166"/>
    </row>
    <row r="27" spans="2:71" s="1" customFormat="1" ht="6.95" customHeight="1">
      <c r="B27" s="28"/>
      <c r="AR27" s="28"/>
      <c r="BE27" s="166"/>
    </row>
    <row r="28" spans="2:71" s="1" customFormat="1" ht="13.15">
      <c r="B28" s="28"/>
      <c r="L28" s="175" t="s">
        <v>36</v>
      </c>
      <c r="M28" s="175"/>
      <c r="N28" s="175"/>
      <c r="O28" s="175"/>
      <c r="P28" s="175"/>
      <c r="W28" s="175" t="s">
        <v>37</v>
      </c>
      <c r="X28" s="175"/>
      <c r="Y28" s="175"/>
      <c r="Z28" s="175"/>
      <c r="AA28" s="175"/>
      <c r="AB28" s="175"/>
      <c r="AC28" s="175"/>
      <c r="AD28" s="175"/>
      <c r="AE28" s="175"/>
      <c r="AK28" s="175" t="s">
        <v>38</v>
      </c>
      <c r="AL28" s="175"/>
      <c r="AM28" s="175"/>
      <c r="AN28" s="175"/>
      <c r="AO28" s="175"/>
      <c r="AR28" s="28"/>
      <c r="BE28" s="166"/>
    </row>
    <row r="29" spans="2:71" s="2" customFormat="1" ht="14.45" customHeight="1">
      <c r="B29" s="32"/>
      <c r="D29" s="23" t="s">
        <v>39</v>
      </c>
      <c r="F29" s="23" t="s">
        <v>40</v>
      </c>
      <c r="L29" s="178">
        <v>0.2</v>
      </c>
      <c r="M29" s="177"/>
      <c r="N29" s="177"/>
      <c r="O29" s="177"/>
      <c r="P29" s="177"/>
      <c r="W29" s="176">
        <f>ROUND(AZ94, 2)</f>
        <v>0</v>
      </c>
      <c r="X29" s="177"/>
      <c r="Y29" s="177"/>
      <c r="Z29" s="177"/>
      <c r="AA29" s="177"/>
      <c r="AB29" s="177"/>
      <c r="AC29" s="177"/>
      <c r="AD29" s="177"/>
      <c r="AE29" s="177"/>
      <c r="AK29" s="176">
        <f>ROUND(AV94, 2)</f>
        <v>0</v>
      </c>
      <c r="AL29" s="177"/>
      <c r="AM29" s="177"/>
      <c r="AN29" s="177"/>
      <c r="AO29" s="177"/>
      <c r="AR29" s="32"/>
      <c r="BE29" s="167"/>
    </row>
    <row r="30" spans="2:71" s="2" customFormat="1" ht="14.45" customHeight="1">
      <c r="B30" s="32"/>
      <c r="F30" s="23" t="s">
        <v>41</v>
      </c>
      <c r="L30" s="178">
        <v>0.2</v>
      </c>
      <c r="M30" s="177"/>
      <c r="N30" s="177"/>
      <c r="O30" s="177"/>
      <c r="P30" s="177"/>
      <c r="W30" s="176">
        <f>ROUND(BA94, 2)</f>
        <v>0</v>
      </c>
      <c r="X30" s="177"/>
      <c r="Y30" s="177"/>
      <c r="Z30" s="177"/>
      <c r="AA30" s="177"/>
      <c r="AB30" s="177"/>
      <c r="AC30" s="177"/>
      <c r="AD30" s="177"/>
      <c r="AE30" s="177"/>
      <c r="AK30" s="176">
        <f>ROUND(AW94, 2)</f>
        <v>0</v>
      </c>
      <c r="AL30" s="177"/>
      <c r="AM30" s="177"/>
      <c r="AN30" s="177"/>
      <c r="AO30" s="177"/>
      <c r="AR30" s="32"/>
      <c r="BE30" s="167"/>
    </row>
    <row r="31" spans="2:71" s="2" customFormat="1" ht="14.45" hidden="1" customHeight="1">
      <c r="B31" s="32"/>
      <c r="F31" s="23" t="s">
        <v>42</v>
      </c>
      <c r="L31" s="178">
        <v>0.2</v>
      </c>
      <c r="M31" s="177"/>
      <c r="N31" s="177"/>
      <c r="O31" s="177"/>
      <c r="P31" s="177"/>
      <c r="W31" s="176">
        <f>ROUND(BB94, 2)</f>
        <v>0</v>
      </c>
      <c r="X31" s="177"/>
      <c r="Y31" s="177"/>
      <c r="Z31" s="177"/>
      <c r="AA31" s="177"/>
      <c r="AB31" s="177"/>
      <c r="AC31" s="177"/>
      <c r="AD31" s="177"/>
      <c r="AE31" s="177"/>
      <c r="AK31" s="176">
        <v>0</v>
      </c>
      <c r="AL31" s="177"/>
      <c r="AM31" s="177"/>
      <c r="AN31" s="177"/>
      <c r="AO31" s="177"/>
      <c r="AR31" s="32"/>
      <c r="BE31" s="167"/>
    </row>
    <row r="32" spans="2:71" s="2" customFormat="1" ht="14.45" hidden="1" customHeight="1">
      <c r="B32" s="32"/>
      <c r="F32" s="23" t="s">
        <v>43</v>
      </c>
      <c r="L32" s="178">
        <v>0.2</v>
      </c>
      <c r="M32" s="177"/>
      <c r="N32" s="177"/>
      <c r="O32" s="177"/>
      <c r="P32" s="177"/>
      <c r="W32" s="176">
        <f>ROUND(BC94, 2)</f>
        <v>0</v>
      </c>
      <c r="X32" s="177"/>
      <c r="Y32" s="177"/>
      <c r="Z32" s="177"/>
      <c r="AA32" s="177"/>
      <c r="AB32" s="177"/>
      <c r="AC32" s="177"/>
      <c r="AD32" s="177"/>
      <c r="AE32" s="177"/>
      <c r="AK32" s="176">
        <v>0</v>
      </c>
      <c r="AL32" s="177"/>
      <c r="AM32" s="177"/>
      <c r="AN32" s="177"/>
      <c r="AO32" s="177"/>
      <c r="AR32" s="32"/>
      <c r="BE32" s="167"/>
    </row>
    <row r="33" spans="2:57" s="2" customFormat="1" ht="14.45" hidden="1" customHeight="1">
      <c r="B33" s="32"/>
      <c r="F33" s="23" t="s">
        <v>44</v>
      </c>
      <c r="L33" s="178">
        <v>0</v>
      </c>
      <c r="M33" s="177"/>
      <c r="N33" s="177"/>
      <c r="O33" s="177"/>
      <c r="P33" s="177"/>
      <c r="W33" s="176">
        <f>ROUND(BD94, 2)</f>
        <v>0</v>
      </c>
      <c r="X33" s="177"/>
      <c r="Y33" s="177"/>
      <c r="Z33" s="177"/>
      <c r="AA33" s="177"/>
      <c r="AB33" s="177"/>
      <c r="AC33" s="177"/>
      <c r="AD33" s="177"/>
      <c r="AE33" s="177"/>
      <c r="AK33" s="176">
        <v>0</v>
      </c>
      <c r="AL33" s="177"/>
      <c r="AM33" s="177"/>
      <c r="AN33" s="177"/>
      <c r="AO33" s="177"/>
      <c r="AR33" s="32"/>
      <c r="BE33" s="167"/>
    </row>
    <row r="34" spans="2:57" s="1" customFormat="1" ht="6.95" customHeight="1">
      <c r="B34" s="28"/>
      <c r="AR34" s="28"/>
      <c r="BE34" s="166"/>
    </row>
    <row r="35" spans="2:57" s="1" customFormat="1" ht="25.9" customHeight="1">
      <c r="B35" s="28"/>
      <c r="C35" s="33"/>
      <c r="D35" s="34" t="s">
        <v>45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46</v>
      </c>
      <c r="U35" s="35"/>
      <c r="V35" s="35"/>
      <c r="W35" s="35"/>
      <c r="X35" s="179" t="s">
        <v>47</v>
      </c>
      <c r="Y35" s="180"/>
      <c r="Z35" s="180"/>
      <c r="AA35" s="180"/>
      <c r="AB35" s="180"/>
      <c r="AC35" s="35"/>
      <c r="AD35" s="35"/>
      <c r="AE35" s="35"/>
      <c r="AF35" s="35"/>
      <c r="AG35" s="35"/>
      <c r="AH35" s="35"/>
      <c r="AI35" s="35"/>
      <c r="AJ35" s="35"/>
      <c r="AK35" s="181">
        <f>SUM(AK26:AK33)</f>
        <v>0</v>
      </c>
      <c r="AL35" s="180"/>
      <c r="AM35" s="180"/>
      <c r="AN35" s="180"/>
      <c r="AO35" s="182"/>
      <c r="AP35" s="33"/>
      <c r="AQ35" s="33"/>
      <c r="AR35" s="28"/>
    </row>
    <row r="36" spans="2:57" s="1" customFormat="1" ht="6.95" customHeight="1">
      <c r="B36" s="28"/>
      <c r="AR36" s="28"/>
    </row>
    <row r="37" spans="2:57" s="1" customFormat="1" ht="14.45" customHeight="1">
      <c r="B37" s="28"/>
      <c r="AR37" s="28"/>
    </row>
    <row r="38" spans="2:57" ht="14.45" customHeight="1">
      <c r="B38" s="16"/>
      <c r="AR38" s="16"/>
    </row>
    <row r="39" spans="2:57" ht="14.45" customHeight="1">
      <c r="B39" s="16"/>
      <c r="AR39" s="16"/>
    </row>
    <row r="40" spans="2:57" ht="14.45" customHeight="1">
      <c r="B40" s="16"/>
      <c r="AR40" s="16"/>
    </row>
    <row r="41" spans="2:57" ht="14.45" customHeight="1">
      <c r="B41" s="16"/>
      <c r="AR41" s="16"/>
    </row>
    <row r="42" spans="2:57" ht="14.45" customHeight="1">
      <c r="B42" s="16"/>
      <c r="AR42" s="16"/>
    </row>
    <row r="43" spans="2:57" ht="14.45" customHeight="1">
      <c r="B43" s="16"/>
      <c r="AR43" s="16"/>
    </row>
    <row r="44" spans="2:57" ht="14.45" customHeight="1">
      <c r="B44" s="16"/>
      <c r="AR44" s="16"/>
    </row>
    <row r="45" spans="2:57" ht="14.45" customHeight="1">
      <c r="B45" s="16"/>
      <c r="AR45" s="16"/>
    </row>
    <row r="46" spans="2:57" ht="14.45" customHeight="1">
      <c r="B46" s="16"/>
      <c r="AR46" s="16"/>
    </row>
    <row r="47" spans="2:57" ht="14.45" customHeight="1">
      <c r="B47" s="16"/>
      <c r="AR47" s="16"/>
    </row>
    <row r="48" spans="2:57" ht="14.45" customHeight="1">
      <c r="B48" s="16"/>
      <c r="AR48" s="16"/>
    </row>
    <row r="49" spans="2:44" s="1" customFormat="1" ht="14.45" customHeight="1">
      <c r="B49" s="28"/>
      <c r="D49" s="37" t="s">
        <v>48</v>
      </c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7" t="s">
        <v>49</v>
      </c>
      <c r="AI49" s="38"/>
      <c r="AJ49" s="38"/>
      <c r="AK49" s="38"/>
      <c r="AL49" s="38"/>
      <c r="AM49" s="38"/>
      <c r="AN49" s="38"/>
      <c r="AO49" s="38"/>
      <c r="AR49" s="28"/>
    </row>
    <row r="50" spans="2:44">
      <c r="B50" s="16"/>
      <c r="AR50" s="16"/>
    </row>
    <row r="51" spans="2:44">
      <c r="B51" s="16"/>
      <c r="AR51" s="16"/>
    </row>
    <row r="52" spans="2:44">
      <c r="B52" s="16"/>
      <c r="AR52" s="16"/>
    </row>
    <row r="53" spans="2:44">
      <c r="B53" s="16"/>
      <c r="AR53" s="16"/>
    </row>
    <row r="54" spans="2:44">
      <c r="B54" s="16"/>
      <c r="AR54" s="16"/>
    </row>
    <row r="55" spans="2:44">
      <c r="B55" s="16"/>
      <c r="AR55" s="16"/>
    </row>
    <row r="56" spans="2:44">
      <c r="B56" s="16"/>
      <c r="AR56" s="16"/>
    </row>
    <row r="57" spans="2:44">
      <c r="B57" s="16"/>
      <c r="AR57" s="16"/>
    </row>
    <row r="58" spans="2:44">
      <c r="B58" s="16"/>
      <c r="AR58" s="16"/>
    </row>
    <row r="59" spans="2:44">
      <c r="B59" s="16"/>
      <c r="AR59" s="16"/>
    </row>
    <row r="60" spans="2:44" s="1" customFormat="1" ht="13.15">
      <c r="B60" s="28"/>
      <c r="D60" s="39" t="s">
        <v>50</v>
      </c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9" t="s">
        <v>51</v>
      </c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9" t="s">
        <v>50</v>
      </c>
      <c r="AI60" s="30"/>
      <c r="AJ60" s="30"/>
      <c r="AK60" s="30"/>
      <c r="AL60" s="30"/>
      <c r="AM60" s="39" t="s">
        <v>51</v>
      </c>
      <c r="AN60" s="30"/>
      <c r="AO60" s="30"/>
      <c r="AR60" s="28"/>
    </row>
    <row r="61" spans="2:44">
      <c r="B61" s="16"/>
      <c r="AR61" s="16"/>
    </row>
    <row r="62" spans="2:44">
      <c r="B62" s="16"/>
      <c r="AR62" s="16"/>
    </row>
    <row r="63" spans="2:44">
      <c r="B63" s="16"/>
      <c r="AR63" s="16"/>
    </row>
    <row r="64" spans="2:44" s="1" customFormat="1" ht="13.15">
      <c r="B64" s="28"/>
      <c r="D64" s="37" t="s">
        <v>52</v>
      </c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7" t="s">
        <v>53</v>
      </c>
      <c r="AI64" s="38"/>
      <c r="AJ64" s="38"/>
      <c r="AK64" s="38"/>
      <c r="AL64" s="38"/>
      <c r="AM64" s="38"/>
      <c r="AN64" s="38"/>
      <c r="AO64" s="38"/>
      <c r="AR64" s="28"/>
    </row>
    <row r="65" spans="2:44">
      <c r="B65" s="16"/>
      <c r="AR65" s="16"/>
    </row>
    <row r="66" spans="2:44">
      <c r="B66" s="16"/>
      <c r="AR66" s="16"/>
    </row>
    <row r="67" spans="2:44">
      <c r="B67" s="16"/>
      <c r="AR67" s="16"/>
    </row>
    <row r="68" spans="2:44">
      <c r="B68" s="16"/>
      <c r="AR68" s="16"/>
    </row>
    <row r="69" spans="2:44">
      <c r="B69" s="16"/>
      <c r="AR69" s="16"/>
    </row>
    <row r="70" spans="2:44">
      <c r="B70" s="16"/>
      <c r="AR70" s="16"/>
    </row>
    <row r="71" spans="2:44">
      <c r="B71" s="16"/>
      <c r="AR71" s="16"/>
    </row>
    <row r="72" spans="2:44">
      <c r="B72" s="16"/>
      <c r="AR72" s="16"/>
    </row>
    <row r="73" spans="2:44">
      <c r="B73" s="16"/>
      <c r="AR73" s="16"/>
    </row>
    <row r="74" spans="2:44">
      <c r="B74" s="16"/>
      <c r="AR74" s="16"/>
    </row>
    <row r="75" spans="2:44" s="1" customFormat="1" ht="13.15">
      <c r="B75" s="28"/>
      <c r="D75" s="39" t="s">
        <v>50</v>
      </c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9" t="s">
        <v>51</v>
      </c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9" t="s">
        <v>50</v>
      </c>
      <c r="AI75" s="30"/>
      <c r="AJ75" s="30"/>
      <c r="AK75" s="30"/>
      <c r="AL75" s="30"/>
      <c r="AM75" s="39" t="s">
        <v>51</v>
      </c>
      <c r="AN75" s="30"/>
      <c r="AO75" s="30"/>
      <c r="AR75" s="28"/>
    </row>
    <row r="76" spans="2:44" s="1" customFormat="1">
      <c r="B76" s="28"/>
      <c r="AR76" s="28"/>
    </row>
    <row r="77" spans="2:44" s="1" customFormat="1" ht="6.9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28"/>
    </row>
    <row r="81" spans="1:91" s="1" customFormat="1" ht="6.95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28"/>
    </row>
    <row r="82" spans="1:91" s="1" customFormat="1" ht="24.95" customHeight="1">
      <c r="B82" s="28"/>
      <c r="C82" s="17" t="s">
        <v>54</v>
      </c>
      <c r="AR82" s="28"/>
    </row>
    <row r="83" spans="1:91" s="1" customFormat="1" ht="6.95" customHeight="1">
      <c r="B83" s="28"/>
      <c r="AR83" s="28"/>
    </row>
    <row r="84" spans="1:91" s="3" customFormat="1" ht="12" customHeight="1">
      <c r="B84" s="44"/>
      <c r="C84" s="23" t="s">
        <v>12</v>
      </c>
      <c r="L84" s="3" t="str">
        <f>K5</f>
        <v>VSMU-FaTF/2021</v>
      </c>
      <c r="AR84" s="44"/>
    </row>
    <row r="85" spans="1:91" s="4" customFormat="1" ht="36.950000000000003" customHeight="1">
      <c r="B85" s="45"/>
      <c r="C85" s="46" t="s">
        <v>15</v>
      </c>
      <c r="L85" s="201" t="str">
        <f>K6</f>
        <v>FILMOVÉ A TELEVÍZNE ŠTÚDIO / ATELIÉR KKR/</v>
      </c>
      <c r="M85" s="202"/>
      <c r="N85" s="202"/>
      <c r="O85" s="202"/>
      <c r="P85" s="202"/>
      <c r="Q85" s="202"/>
      <c r="R85" s="202"/>
      <c r="S85" s="202"/>
      <c r="T85" s="202"/>
      <c r="U85" s="202"/>
      <c r="V85" s="202"/>
      <c r="W85" s="202"/>
      <c r="X85" s="202"/>
      <c r="Y85" s="202"/>
      <c r="Z85" s="202"/>
      <c r="AA85" s="202"/>
      <c r="AB85" s="202"/>
      <c r="AC85" s="202"/>
      <c r="AD85" s="202"/>
      <c r="AE85" s="202"/>
      <c r="AF85" s="202"/>
      <c r="AG85" s="202"/>
      <c r="AH85" s="202"/>
      <c r="AI85" s="202"/>
      <c r="AJ85" s="202"/>
      <c r="AK85" s="202"/>
      <c r="AL85" s="202"/>
      <c r="AM85" s="202"/>
      <c r="AN85" s="202"/>
      <c r="AO85" s="202"/>
      <c r="AR85" s="45"/>
    </row>
    <row r="86" spans="1:91" s="1" customFormat="1" ht="6.95" customHeight="1">
      <c r="B86" s="28"/>
      <c r="AR86" s="28"/>
    </row>
    <row r="87" spans="1:91" s="1" customFormat="1" ht="12" customHeight="1">
      <c r="B87" s="28"/>
      <c r="C87" s="23" t="s">
        <v>19</v>
      </c>
      <c r="L87" s="47" t="str">
        <f>IF(K8="","",K8)</f>
        <v>Bratislava, Svoradova 2</v>
      </c>
      <c r="AI87" s="23" t="s">
        <v>21</v>
      </c>
      <c r="AM87" s="183" t="str">
        <f>IF(AN8= "","",AN8)</f>
        <v>13. 12. 2021</v>
      </c>
      <c r="AN87" s="183"/>
      <c r="AR87" s="28"/>
    </row>
    <row r="88" spans="1:91" s="1" customFormat="1" ht="6.95" customHeight="1">
      <c r="B88" s="28"/>
      <c r="AR88" s="28"/>
    </row>
    <row r="89" spans="1:91" s="1" customFormat="1" ht="15.2" customHeight="1">
      <c r="B89" s="28"/>
      <c r="C89" s="23" t="s">
        <v>23</v>
      </c>
      <c r="L89" s="3" t="str">
        <f>IF(E11= "","",E11)</f>
        <v>Vysoká škola múzických umení v Bratislave, FaTF</v>
      </c>
      <c r="AI89" s="23" t="s">
        <v>29</v>
      </c>
      <c r="AM89" s="184" t="str">
        <f>IF(E17="","",E17)</f>
        <v xml:space="preserve"> </v>
      </c>
      <c r="AN89" s="185"/>
      <c r="AO89" s="185"/>
      <c r="AP89" s="185"/>
      <c r="AR89" s="28"/>
      <c r="AS89" s="186" t="s">
        <v>55</v>
      </c>
      <c r="AT89" s="187"/>
      <c r="AU89" s="49"/>
      <c r="AV89" s="49"/>
      <c r="AW89" s="49"/>
      <c r="AX89" s="49"/>
      <c r="AY89" s="49"/>
      <c r="AZ89" s="49"/>
      <c r="BA89" s="49"/>
      <c r="BB89" s="49"/>
      <c r="BC89" s="49"/>
      <c r="BD89" s="50"/>
    </row>
    <row r="90" spans="1:91" s="1" customFormat="1" ht="15.2" customHeight="1">
      <c r="B90" s="28"/>
      <c r="C90" s="23" t="s">
        <v>27</v>
      </c>
      <c r="L90" s="3" t="str">
        <f>IF(E14= "Vyplň údaj","",E14)</f>
        <v/>
      </c>
      <c r="AI90" s="23" t="s">
        <v>32</v>
      </c>
      <c r="AM90" s="184" t="str">
        <f>IF(E20="","",E20)</f>
        <v xml:space="preserve"> </v>
      </c>
      <c r="AN90" s="185"/>
      <c r="AO90" s="185"/>
      <c r="AP90" s="185"/>
      <c r="AR90" s="28"/>
      <c r="AS90" s="188"/>
      <c r="AT90" s="189"/>
      <c r="BD90" s="51"/>
    </row>
    <row r="91" spans="1:91" s="1" customFormat="1" ht="10.9" customHeight="1">
      <c r="B91" s="28"/>
      <c r="AR91" s="28"/>
      <c r="AS91" s="188"/>
      <c r="AT91" s="189"/>
      <c r="BD91" s="51"/>
    </row>
    <row r="92" spans="1:91" s="1" customFormat="1" ht="29.25" customHeight="1">
      <c r="B92" s="28"/>
      <c r="C92" s="196" t="s">
        <v>56</v>
      </c>
      <c r="D92" s="197"/>
      <c r="E92" s="197"/>
      <c r="F92" s="197"/>
      <c r="G92" s="197"/>
      <c r="H92" s="52"/>
      <c r="I92" s="198" t="s">
        <v>57</v>
      </c>
      <c r="J92" s="197"/>
      <c r="K92" s="197"/>
      <c r="L92" s="197"/>
      <c r="M92" s="197"/>
      <c r="N92" s="197"/>
      <c r="O92" s="197"/>
      <c r="P92" s="197"/>
      <c r="Q92" s="197"/>
      <c r="R92" s="197"/>
      <c r="S92" s="197"/>
      <c r="T92" s="197"/>
      <c r="U92" s="197"/>
      <c r="V92" s="197"/>
      <c r="W92" s="197"/>
      <c r="X92" s="197"/>
      <c r="Y92" s="197"/>
      <c r="Z92" s="197"/>
      <c r="AA92" s="197"/>
      <c r="AB92" s="197"/>
      <c r="AC92" s="197"/>
      <c r="AD92" s="197"/>
      <c r="AE92" s="197"/>
      <c r="AF92" s="197"/>
      <c r="AG92" s="199" t="s">
        <v>58</v>
      </c>
      <c r="AH92" s="197"/>
      <c r="AI92" s="197"/>
      <c r="AJ92" s="197"/>
      <c r="AK92" s="197"/>
      <c r="AL92" s="197"/>
      <c r="AM92" s="197"/>
      <c r="AN92" s="198" t="s">
        <v>59</v>
      </c>
      <c r="AO92" s="197"/>
      <c r="AP92" s="200"/>
      <c r="AQ92" s="53" t="s">
        <v>60</v>
      </c>
      <c r="AR92" s="28"/>
      <c r="AS92" s="54" t="s">
        <v>61</v>
      </c>
      <c r="AT92" s="55" t="s">
        <v>62</v>
      </c>
      <c r="AU92" s="55" t="s">
        <v>63</v>
      </c>
      <c r="AV92" s="55" t="s">
        <v>64</v>
      </c>
      <c r="AW92" s="55" t="s">
        <v>65</v>
      </c>
      <c r="AX92" s="55" t="s">
        <v>66</v>
      </c>
      <c r="AY92" s="55" t="s">
        <v>67</v>
      </c>
      <c r="AZ92" s="55" t="s">
        <v>68</v>
      </c>
      <c r="BA92" s="55" t="s">
        <v>69</v>
      </c>
      <c r="BB92" s="55" t="s">
        <v>70</v>
      </c>
      <c r="BC92" s="55" t="s">
        <v>71</v>
      </c>
      <c r="BD92" s="56" t="s">
        <v>72</v>
      </c>
    </row>
    <row r="93" spans="1:91" s="1" customFormat="1" ht="10.9" customHeight="1">
      <c r="B93" s="28"/>
      <c r="AR93" s="28"/>
      <c r="AS93" s="57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50"/>
    </row>
    <row r="94" spans="1:91" s="5" customFormat="1" ht="32.450000000000003" customHeight="1">
      <c r="B94" s="58"/>
      <c r="C94" s="59" t="s">
        <v>73</v>
      </c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194">
        <f>ROUND(SUM(AG95:AG96),2)</f>
        <v>0</v>
      </c>
      <c r="AH94" s="194"/>
      <c r="AI94" s="194"/>
      <c r="AJ94" s="194"/>
      <c r="AK94" s="194"/>
      <c r="AL94" s="194"/>
      <c r="AM94" s="194"/>
      <c r="AN94" s="195">
        <f>SUM(AG94,AT94)</f>
        <v>0</v>
      </c>
      <c r="AO94" s="195"/>
      <c r="AP94" s="195"/>
      <c r="AQ94" s="62" t="s">
        <v>1</v>
      </c>
      <c r="AR94" s="58"/>
      <c r="AS94" s="63">
        <f>ROUND(SUM(AS95:AS96),2)</f>
        <v>0</v>
      </c>
      <c r="AT94" s="64">
        <f>ROUND(SUM(AV94:AW94),2)</f>
        <v>0</v>
      </c>
      <c r="AU94" s="65">
        <f>ROUND(SUM(AU95:AU96),5)</f>
        <v>0</v>
      </c>
      <c r="AV94" s="64">
        <f>ROUND(AZ94*L29,2)</f>
        <v>0</v>
      </c>
      <c r="AW94" s="64">
        <f>ROUND(BA94*L30,2)</f>
        <v>0</v>
      </c>
      <c r="AX94" s="64">
        <f>ROUND(BB94*L29,2)</f>
        <v>0</v>
      </c>
      <c r="AY94" s="64">
        <f>ROUND(BC94*L30,2)</f>
        <v>0</v>
      </c>
      <c r="AZ94" s="64">
        <f>ROUND(SUM(AZ95:AZ96),2)</f>
        <v>0</v>
      </c>
      <c r="BA94" s="64">
        <f>ROUND(SUM(BA95:BA96),2)</f>
        <v>0</v>
      </c>
      <c r="BB94" s="64">
        <f>ROUND(SUM(BB95:BB96),2)</f>
        <v>0</v>
      </c>
      <c r="BC94" s="64">
        <f>ROUND(SUM(BC95:BC96),2)</f>
        <v>0</v>
      </c>
      <c r="BD94" s="66">
        <f>ROUND(SUM(BD95:BD96),2)</f>
        <v>0</v>
      </c>
      <c r="BS94" s="67" t="s">
        <v>74</v>
      </c>
      <c r="BT94" s="67" t="s">
        <v>75</v>
      </c>
      <c r="BU94" s="68" t="s">
        <v>76</v>
      </c>
      <c r="BV94" s="67" t="s">
        <v>77</v>
      </c>
      <c r="BW94" s="67" t="s">
        <v>4</v>
      </c>
      <c r="BX94" s="67" t="s">
        <v>78</v>
      </c>
      <c r="CL94" s="67" t="s">
        <v>1</v>
      </c>
    </row>
    <row r="95" spans="1:91" s="6" customFormat="1" ht="16.5" customHeight="1">
      <c r="A95" s="69" t="s">
        <v>79</v>
      </c>
      <c r="B95" s="70"/>
      <c r="C95" s="71"/>
      <c r="D95" s="193" t="s">
        <v>80</v>
      </c>
      <c r="E95" s="193"/>
      <c r="F95" s="193"/>
      <c r="G95" s="193"/>
      <c r="H95" s="193"/>
      <c r="I95" s="72"/>
      <c r="J95" s="193" t="s">
        <v>81</v>
      </c>
      <c r="K95" s="193"/>
      <c r="L95" s="193"/>
      <c r="M95" s="193"/>
      <c r="N95" s="193"/>
      <c r="O95" s="193"/>
      <c r="P95" s="193"/>
      <c r="Q95" s="193"/>
      <c r="R95" s="193"/>
      <c r="S95" s="193"/>
      <c r="T95" s="193"/>
      <c r="U95" s="193"/>
      <c r="V95" s="193"/>
      <c r="W95" s="193"/>
      <c r="X95" s="193"/>
      <c r="Y95" s="193"/>
      <c r="Z95" s="193"/>
      <c r="AA95" s="193"/>
      <c r="AB95" s="193"/>
      <c r="AC95" s="193"/>
      <c r="AD95" s="193"/>
      <c r="AE95" s="193"/>
      <c r="AF95" s="193"/>
      <c r="AG95" s="191">
        <f>'01 - STAVEBNÁ ČASŤ'!J30</f>
        <v>0</v>
      </c>
      <c r="AH95" s="192"/>
      <c r="AI95" s="192"/>
      <c r="AJ95" s="192"/>
      <c r="AK95" s="192"/>
      <c r="AL95" s="192"/>
      <c r="AM95" s="192"/>
      <c r="AN95" s="191">
        <f>SUM(AG95,AT95)</f>
        <v>0</v>
      </c>
      <c r="AO95" s="192"/>
      <c r="AP95" s="192"/>
      <c r="AQ95" s="73" t="s">
        <v>82</v>
      </c>
      <c r="AR95" s="70"/>
      <c r="AS95" s="74">
        <v>0</v>
      </c>
      <c r="AT95" s="75">
        <f>ROUND(SUM(AV95:AW95),2)</f>
        <v>0</v>
      </c>
      <c r="AU95" s="76">
        <f>'01 - STAVEBNÁ ČASŤ'!P123</f>
        <v>0</v>
      </c>
      <c r="AV95" s="75">
        <f>'01 - STAVEBNÁ ČASŤ'!J33</f>
        <v>0</v>
      </c>
      <c r="AW95" s="75">
        <f>'01 - STAVEBNÁ ČASŤ'!J34</f>
        <v>0</v>
      </c>
      <c r="AX95" s="75">
        <f>'01 - STAVEBNÁ ČASŤ'!J35</f>
        <v>0</v>
      </c>
      <c r="AY95" s="75">
        <f>'01 - STAVEBNÁ ČASŤ'!J36</f>
        <v>0</v>
      </c>
      <c r="AZ95" s="75">
        <f>'01 - STAVEBNÁ ČASŤ'!F33</f>
        <v>0</v>
      </c>
      <c r="BA95" s="75">
        <f>'01 - STAVEBNÁ ČASŤ'!F34</f>
        <v>0</v>
      </c>
      <c r="BB95" s="75">
        <f>'01 - STAVEBNÁ ČASŤ'!F35</f>
        <v>0</v>
      </c>
      <c r="BC95" s="75">
        <f>'01 - STAVEBNÁ ČASŤ'!F36</f>
        <v>0</v>
      </c>
      <c r="BD95" s="77">
        <f>'01 - STAVEBNÁ ČASŤ'!F37</f>
        <v>0</v>
      </c>
      <c r="BT95" s="78" t="s">
        <v>83</v>
      </c>
      <c r="BV95" s="78" t="s">
        <v>77</v>
      </c>
      <c r="BW95" s="78" t="s">
        <v>84</v>
      </c>
      <c r="BX95" s="78" t="s">
        <v>4</v>
      </c>
      <c r="CL95" s="78" t="s">
        <v>1</v>
      </c>
      <c r="CM95" s="78" t="s">
        <v>75</v>
      </c>
    </row>
    <row r="96" spans="1:91" s="6" customFormat="1" ht="24.75" customHeight="1">
      <c r="A96" s="69" t="s">
        <v>79</v>
      </c>
      <c r="B96" s="70"/>
      <c r="C96" s="71"/>
      <c r="D96" s="193" t="s">
        <v>85</v>
      </c>
      <c r="E96" s="193"/>
      <c r="F96" s="193"/>
      <c r="G96" s="193"/>
      <c r="H96" s="193"/>
      <c r="I96" s="72"/>
      <c r="J96" s="193" t="s">
        <v>86</v>
      </c>
      <c r="K96" s="193"/>
      <c r="L96" s="193"/>
      <c r="M96" s="193"/>
      <c r="N96" s="193"/>
      <c r="O96" s="193"/>
      <c r="P96" s="193"/>
      <c r="Q96" s="193"/>
      <c r="R96" s="193"/>
      <c r="S96" s="193"/>
      <c r="T96" s="193"/>
      <c r="U96" s="193"/>
      <c r="V96" s="193"/>
      <c r="W96" s="193"/>
      <c r="X96" s="193"/>
      <c r="Y96" s="193"/>
      <c r="Z96" s="193"/>
      <c r="AA96" s="193"/>
      <c r="AB96" s="193"/>
      <c r="AC96" s="193"/>
      <c r="AD96" s="193"/>
      <c r="AE96" s="193"/>
      <c r="AF96" s="193"/>
      <c r="AG96" s="191">
        <f>'02 - SVETELNÁ TECHNIKA A ...'!J30</f>
        <v>0</v>
      </c>
      <c r="AH96" s="192"/>
      <c r="AI96" s="192"/>
      <c r="AJ96" s="192"/>
      <c r="AK96" s="192"/>
      <c r="AL96" s="192"/>
      <c r="AM96" s="192"/>
      <c r="AN96" s="191">
        <f>SUM(AG96,AT96)</f>
        <v>0</v>
      </c>
      <c r="AO96" s="192"/>
      <c r="AP96" s="192"/>
      <c r="AQ96" s="73" t="s">
        <v>82</v>
      </c>
      <c r="AR96" s="70"/>
      <c r="AS96" s="79">
        <v>0</v>
      </c>
      <c r="AT96" s="80">
        <f>ROUND(SUM(AV96:AW96),2)</f>
        <v>0</v>
      </c>
      <c r="AU96" s="81">
        <f>'02 - SVETELNÁ TECHNIKA A ...'!P130</f>
        <v>0</v>
      </c>
      <c r="AV96" s="80">
        <f>'02 - SVETELNÁ TECHNIKA A ...'!J33</f>
        <v>0</v>
      </c>
      <c r="AW96" s="80">
        <f>'02 - SVETELNÁ TECHNIKA A ...'!J34</f>
        <v>0</v>
      </c>
      <c r="AX96" s="80">
        <f>'02 - SVETELNÁ TECHNIKA A ...'!J35</f>
        <v>0</v>
      </c>
      <c r="AY96" s="80">
        <f>'02 - SVETELNÁ TECHNIKA A ...'!J36</f>
        <v>0</v>
      </c>
      <c r="AZ96" s="80">
        <f>'02 - SVETELNÁ TECHNIKA A ...'!F33</f>
        <v>0</v>
      </c>
      <c r="BA96" s="80">
        <f>'02 - SVETELNÁ TECHNIKA A ...'!F34</f>
        <v>0</v>
      </c>
      <c r="BB96" s="80">
        <f>'02 - SVETELNÁ TECHNIKA A ...'!F35</f>
        <v>0</v>
      </c>
      <c r="BC96" s="80">
        <f>'02 - SVETELNÁ TECHNIKA A ...'!F36</f>
        <v>0</v>
      </c>
      <c r="BD96" s="82">
        <f>'02 - SVETELNÁ TECHNIKA A ...'!F37</f>
        <v>0</v>
      </c>
      <c r="BT96" s="78" t="s">
        <v>83</v>
      </c>
      <c r="BV96" s="78" t="s">
        <v>77</v>
      </c>
      <c r="BW96" s="78" t="s">
        <v>87</v>
      </c>
      <c r="BX96" s="78" t="s">
        <v>4</v>
      </c>
      <c r="CL96" s="78" t="s">
        <v>1</v>
      </c>
      <c r="CM96" s="78" t="s">
        <v>75</v>
      </c>
    </row>
    <row r="97" spans="2:44" s="1" customFormat="1" ht="30" customHeight="1">
      <c r="B97" s="28"/>
      <c r="AR97" s="28"/>
    </row>
    <row r="98" spans="2:44" s="1" customFormat="1" ht="6.95" customHeight="1">
      <c r="B98" s="40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28"/>
    </row>
  </sheetData>
  <mergeCells count="46">
    <mergeCell ref="AR2:BE2"/>
    <mergeCell ref="AN96:AP96"/>
    <mergeCell ref="AG96:AM96"/>
    <mergeCell ref="D96:H96"/>
    <mergeCell ref="J96:AF96"/>
    <mergeCell ref="AG94:AM94"/>
    <mergeCell ref="AN94:AP94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L85:AO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AK31:AO31"/>
    <mergeCell ref="L31:P31"/>
    <mergeCell ref="W32:AE32"/>
    <mergeCell ref="AK32:AO32"/>
    <mergeCell ref="L32:P32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</mergeCells>
  <hyperlinks>
    <hyperlink ref="A95" location="'01 - STAVEBNÁ ČASŤ'!C2" display="/" xr:uid="{00000000-0004-0000-0000-000000000000}"/>
    <hyperlink ref="A96" location="'02 - SVETELNÁ TECHNIKA A ...'!C2" display="/" xr:uid="{00000000-0004-0000-0000-000001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BM142"/>
  <sheetViews>
    <sheetView showGridLines="0" workbookViewId="0"/>
  </sheetViews>
  <sheetFormatPr defaultRowHeight="10.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90" t="s">
        <v>5</v>
      </c>
      <c r="M2" s="207"/>
      <c r="N2" s="207"/>
      <c r="O2" s="207"/>
      <c r="P2" s="207"/>
      <c r="Q2" s="207"/>
      <c r="R2" s="207"/>
      <c r="S2" s="207"/>
      <c r="T2" s="207"/>
      <c r="U2" s="207"/>
      <c r="V2" s="207"/>
      <c r="AT2" s="13" t="s">
        <v>84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75</v>
      </c>
    </row>
    <row r="4" spans="2:46" ht="24.95" customHeight="1">
      <c r="B4" s="16"/>
      <c r="D4" s="17" t="s">
        <v>88</v>
      </c>
      <c r="L4" s="16"/>
      <c r="M4" s="83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04" t="str">
        <f>'Rekapitulácia stavby'!K6</f>
        <v>FILMOVÉ A TELEVÍZNE ŠTÚDIO / ATELIÉR KKR/</v>
      </c>
      <c r="F7" s="205"/>
      <c r="G7" s="205"/>
      <c r="H7" s="205"/>
      <c r="L7" s="16"/>
    </row>
    <row r="8" spans="2:46" s="1" customFormat="1" ht="12" customHeight="1">
      <c r="B8" s="28"/>
      <c r="D8" s="23" t="s">
        <v>89</v>
      </c>
      <c r="L8" s="28"/>
    </row>
    <row r="9" spans="2:46" s="1" customFormat="1" ht="16.5" customHeight="1">
      <c r="B9" s="28"/>
      <c r="E9" s="201" t="s">
        <v>90</v>
      </c>
      <c r="F9" s="203"/>
      <c r="G9" s="203"/>
      <c r="H9" s="203"/>
      <c r="L9" s="28"/>
    </row>
    <row r="10" spans="2:46" s="1" customFormat="1">
      <c r="B10" s="28"/>
      <c r="L10" s="28"/>
    </row>
    <row r="11" spans="2:46" s="1" customFormat="1" ht="12" customHeight="1">
      <c r="B11" s="28"/>
      <c r="D11" s="23" t="s">
        <v>17</v>
      </c>
      <c r="F11" s="21" t="s">
        <v>1</v>
      </c>
      <c r="I11" s="23" t="s">
        <v>18</v>
      </c>
      <c r="J11" s="21" t="s">
        <v>1</v>
      </c>
      <c r="L11" s="28"/>
    </row>
    <row r="12" spans="2:46" s="1" customFormat="1" ht="12" customHeight="1">
      <c r="B12" s="28"/>
      <c r="D12" s="23" t="s">
        <v>19</v>
      </c>
      <c r="F12" s="21" t="s">
        <v>20</v>
      </c>
      <c r="I12" s="23" t="s">
        <v>21</v>
      </c>
      <c r="J12" s="48" t="str">
        <f>'Rekapitulácia stavby'!AN8</f>
        <v>13. 12. 2021</v>
      </c>
      <c r="L12" s="28"/>
    </row>
    <row r="13" spans="2:46" s="1" customFormat="1" ht="10.9" customHeight="1">
      <c r="B13" s="28"/>
      <c r="L13" s="28"/>
    </row>
    <row r="14" spans="2:46" s="1" customFormat="1" ht="12" customHeight="1">
      <c r="B14" s="28"/>
      <c r="D14" s="23" t="s">
        <v>23</v>
      </c>
      <c r="I14" s="23" t="s">
        <v>24</v>
      </c>
      <c r="J14" s="21" t="s">
        <v>1</v>
      </c>
      <c r="L14" s="28"/>
    </row>
    <row r="15" spans="2:46" s="1" customFormat="1" ht="18" customHeight="1">
      <c r="B15" s="28"/>
      <c r="E15" s="21" t="s">
        <v>25</v>
      </c>
      <c r="I15" s="23" t="s">
        <v>26</v>
      </c>
      <c r="J15" s="21" t="s">
        <v>1</v>
      </c>
      <c r="L15" s="28"/>
    </row>
    <row r="16" spans="2:46" s="1" customFormat="1" ht="6.95" customHeight="1">
      <c r="B16" s="28"/>
      <c r="L16" s="28"/>
    </row>
    <row r="17" spans="2:12" s="1" customFormat="1" ht="12" customHeight="1">
      <c r="B17" s="28"/>
      <c r="D17" s="23" t="s">
        <v>27</v>
      </c>
      <c r="I17" s="23" t="s">
        <v>24</v>
      </c>
      <c r="J17" s="24" t="str">
        <f>'Rekapitulácia stavby'!AN13</f>
        <v>Vyplň údaj</v>
      </c>
      <c r="L17" s="28"/>
    </row>
    <row r="18" spans="2:12" s="1" customFormat="1" ht="18" customHeight="1">
      <c r="B18" s="28"/>
      <c r="E18" s="206" t="str">
        <f>'Rekapitulácia stavby'!E14</f>
        <v>Vyplň údaj</v>
      </c>
      <c r="F18" s="168"/>
      <c r="G18" s="168"/>
      <c r="H18" s="168"/>
      <c r="I18" s="23" t="s">
        <v>26</v>
      </c>
      <c r="J18" s="24" t="str">
        <f>'Rekapitulácia stavby'!AN14</f>
        <v>Vyplň údaj</v>
      </c>
      <c r="L18" s="28"/>
    </row>
    <row r="19" spans="2:12" s="1" customFormat="1" ht="6.95" customHeight="1">
      <c r="B19" s="28"/>
      <c r="L19" s="28"/>
    </row>
    <row r="20" spans="2:12" s="1" customFormat="1" ht="12" customHeight="1">
      <c r="B20" s="28"/>
      <c r="D20" s="23" t="s">
        <v>29</v>
      </c>
      <c r="I20" s="23" t="s">
        <v>24</v>
      </c>
      <c r="J20" s="21" t="str">
        <f>IF('Rekapitulácia stavby'!AN16="","",'Rekapitulácia stavby'!AN16)</f>
        <v/>
      </c>
      <c r="L20" s="28"/>
    </row>
    <row r="21" spans="2:12" s="1" customFormat="1" ht="18" customHeight="1">
      <c r="B21" s="28"/>
      <c r="E21" s="21" t="str">
        <f>IF('Rekapitulácia stavby'!E17="","",'Rekapitulácia stavby'!E17)</f>
        <v xml:space="preserve"> </v>
      </c>
      <c r="I21" s="23" t="s">
        <v>26</v>
      </c>
      <c r="J21" s="21" t="str">
        <f>IF('Rekapitulácia stavby'!AN17="","",'Rekapitulácia stavby'!AN17)</f>
        <v/>
      </c>
      <c r="L21" s="28"/>
    </row>
    <row r="22" spans="2:12" s="1" customFormat="1" ht="6.95" customHeight="1">
      <c r="B22" s="28"/>
      <c r="L22" s="28"/>
    </row>
    <row r="23" spans="2:12" s="1" customFormat="1" ht="12" customHeight="1">
      <c r="B23" s="28"/>
      <c r="D23" s="23" t="s">
        <v>32</v>
      </c>
      <c r="I23" s="23" t="s">
        <v>24</v>
      </c>
      <c r="J23" s="21" t="str">
        <f>IF('Rekapitulácia stavby'!AN19="","",'Rekapitulácia stavby'!AN19)</f>
        <v/>
      </c>
      <c r="L23" s="28"/>
    </row>
    <row r="24" spans="2:12" s="1" customFormat="1" ht="18" customHeight="1">
      <c r="B24" s="28"/>
      <c r="E24" s="21" t="str">
        <f>IF('Rekapitulácia stavby'!E20="","",'Rekapitulácia stavby'!E20)</f>
        <v xml:space="preserve"> </v>
      </c>
      <c r="I24" s="23" t="s">
        <v>26</v>
      </c>
      <c r="J24" s="21" t="str">
        <f>IF('Rekapitulácia stavby'!AN20="","",'Rekapitulácia stavby'!AN20)</f>
        <v/>
      </c>
      <c r="L24" s="28"/>
    </row>
    <row r="25" spans="2:12" s="1" customFormat="1" ht="6.95" customHeight="1">
      <c r="B25" s="28"/>
      <c r="L25" s="28"/>
    </row>
    <row r="26" spans="2:12" s="1" customFormat="1" ht="12" customHeight="1">
      <c r="B26" s="28"/>
      <c r="D26" s="23" t="s">
        <v>33</v>
      </c>
      <c r="L26" s="28"/>
    </row>
    <row r="27" spans="2:12" s="7" customFormat="1" ht="155.25" customHeight="1">
      <c r="B27" s="84"/>
      <c r="E27" s="172" t="s">
        <v>34</v>
      </c>
      <c r="F27" s="172"/>
      <c r="G27" s="172"/>
      <c r="H27" s="172"/>
      <c r="L27" s="84"/>
    </row>
    <row r="28" spans="2:12" s="1" customFormat="1" ht="6.95" customHeight="1">
      <c r="B28" s="28"/>
      <c r="L28" s="28"/>
    </row>
    <row r="29" spans="2:12" s="1" customFormat="1" ht="6.95" customHeight="1">
      <c r="B29" s="28"/>
      <c r="D29" s="49"/>
      <c r="E29" s="49"/>
      <c r="F29" s="49"/>
      <c r="G29" s="49"/>
      <c r="H29" s="49"/>
      <c r="I29" s="49"/>
      <c r="J29" s="49"/>
      <c r="K29" s="49"/>
      <c r="L29" s="28"/>
    </row>
    <row r="30" spans="2:12" s="1" customFormat="1" ht="25.35" customHeight="1">
      <c r="B30" s="28"/>
      <c r="D30" s="85" t="s">
        <v>35</v>
      </c>
      <c r="J30" s="61">
        <f>ROUND(J123, 2)</f>
        <v>0</v>
      </c>
      <c r="L30" s="28"/>
    </row>
    <row r="31" spans="2:12" s="1" customFormat="1" ht="6.95" customHeight="1">
      <c r="B31" s="28"/>
      <c r="D31" s="49"/>
      <c r="E31" s="49"/>
      <c r="F31" s="49"/>
      <c r="G31" s="49"/>
      <c r="H31" s="49"/>
      <c r="I31" s="49"/>
      <c r="J31" s="49"/>
      <c r="K31" s="49"/>
      <c r="L31" s="28"/>
    </row>
    <row r="32" spans="2:12" s="1" customFormat="1" ht="14.45" customHeight="1">
      <c r="B32" s="28"/>
      <c r="F32" s="31" t="s">
        <v>37</v>
      </c>
      <c r="I32" s="31" t="s">
        <v>36</v>
      </c>
      <c r="J32" s="31" t="s">
        <v>38</v>
      </c>
      <c r="L32" s="28"/>
    </row>
    <row r="33" spans="2:12" s="1" customFormat="1" ht="14.45" customHeight="1">
      <c r="B33" s="28"/>
      <c r="D33" s="86" t="s">
        <v>39</v>
      </c>
      <c r="E33" s="23" t="s">
        <v>40</v>
      </c>
      <c r="F33" s="87">
        <f>ROUND((SUM(BE123:BE141)),  2)</f>
        <v>0</v>
      </c>
      <c r="I33" s="88">
        <v>0.2</v>
      </c>
      <c r="J33" s="87">
        <f>ROUND(((SUM(BE123:BE141))*I33),  2)</f>
        <v>0</v>
      </c>
      <c r="L33" s="28"/>
    </row>
    <row r="34" spans="2:12" s="1" customFormat="1" ht="14.45" customHeight="1">
      <c r="B34" s="28"/>
      <c r="E34" s="23" t="s">
        <v>41</v>
      </c>
      <c r="F34" s="87">
        <f>ROUND((SUM(BF123:BF141)),  2)</f>
        <v>0</v>
      </c>
      <c r="I34" s="88">
        <v>0.2</v>
      </c>
      <c r="J34" s="87">
        <f>ROUND(((SUM(BF123:BF141))*I34),  2)</f>
        <v>0</v>
      </c>
      <c r="L34" s="28"/>
    </row>
    <row r="35" spans="2:12" s="1" customFormat="1" ht="14.45" hidden="1" customHeight="1">
      <c r="B35" s="28"/>
      <c r="E35" s="23" t="s">
        <v>42</v>
      </c>
      <c r="F35" s="87">
        <f>ROUND((SUM(BG123:BG141)),  2)</f>
        <v>0</v>
      </c>
      <c r="I35" s="88">
        <v>0.2</v>
      </c>
      <c r="J35" s="87">
        <f>0</f>
        <v>0</v>
      </c>
      <c r="L35" s="28"/>
    </row>
    <row r="36" spans="2:12" s="1" customFormat="1" ht="14.45" hidden="1" customHeight="1">
      <c r="B36" s="28"/>
      <c r="E36" s="23" t="s">
        <v>43</v>
      </c>
      <c r="F36" s="87">
        <f>ROUND((SUM(BH123:BH141)),  2)</f>
        <v>0</v>
      </c>
      <c r="I36" s="88">
        <v>0.2</v>
      </c>
      <c r="J36" s="87">
        <f>0</f>
        <v>0</v>
      </c>
      <c r="L36" s="28"/>
    </row>
    <row r="37" spans="2:12" s="1" customFormat="1" ht="14.45" hidden="1" customHeight="1">
      <c r="B37" s="28"/>
      <c r="E37" s="23" t="s">
        <v>44</v>
      </c>
      <c r="F37" s="87">
        <f>ROUND((SUM(BI123:BI141)),  2)</f>
        <v>0</v>
      </c>
      <c r="I37" s="88">
        <v>0</v>
      </c>
      <c r="J37" s="87">
        <f>0</f>
        <v>0</v>
      </c>
      <c r="L37" s="28"/>
    </row>
    <row r="38" spans="2:12" s="1" customFormat="1" ht="6.95" customHeight="1">
      <c r="B38" s="28"/>
      <c r="L38" s="28"/>
    </row>
    <row r="39" spans="2:12" s="1" customFormat="1" ht="25.35" customHeight="1">
      <c r="B39" s="28"/>
      <c r="C39" s="89"/>
      <c r="D39" s="90" t="s">
        <v>45</v>
      </c>
      <c r="E39" s="52"/>
      <c r="F39" s="52"/>
      <c r="G39" s="91" t="s">
        <v>46</v>
      </c>
      <c r="H39" s="92" t="s">
        <v>47</v>
      </c>
      <c r="I39" s="52"/>
      <c r="J39" s="93">
        <f>SUM(J30:J37)</f>
        <v>0</v>
      </c>
      <c r="K39" s="94"/>
      <c r="L39" s="28"/>
    </row>
    <row r="40" spans="2:12" s="1" customFormat="1" ht="14.45" customHeight="1">
      <c r="B40" s="28"/>
      <c r="L40" s="28"/>
    </row>
    <row r="41" spans="2:12" ht="14.45" customHeight="1">
      <c r="B41" s="16"/>
      <c r="L41" s="16"/>
    </row>
    <row r="42" spans="2:12" ht="14.45" customHeight="1">
      <c r="B42" s="16"/>
      <c r="L42" s="16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37" t="s">
        <v>48</v>
      </c>
      <c r="E50" s="38"/>
      <c r="F50" s="38"/>
      <c r="G50" s="37" t="s">
        <v>49</v>
      </c>
      <c r="H50" s="38"/>
      <c r="I50" s="38"/>
      <c r="J50" s="38"/>
      <c r="K50" s="38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.15">
      <c r="B61" s="28"/>
      <c r="D61" s="39" t="s">
        <v>50</v>
      </c>
      <c r="E61" s="30"/>
      <c r="F61" s="95" t="s">
        <v>51</v>
      </c>
      <c r="G61" s="39" t="s">
        <v>50</v>
      </c>
      <c r="H61" s="30"/>
      <c r="I61" s="30"/>
      <c r="J61" s="96" t="s">
        <v>51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.15">
      <c r="B65" s="28"/>
      <c r="D65" s="37" t="s">
        <v>52</v>
      </c>
      <c r="E65" s="38"/>
      <c r="F65" s="38"/>
      <c r="G65" s="37" t="s">
        <v>53</v>
      </c>
      <c r="H65" s="38"/>
      <c r="I65" s="38"/>
      <c r="J65" s="38"/>
      <c r="K65" s="38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.15">
      <c r="B76" s="28"/>
      <c r="D76" s="39" t="s">
        <v>50</v>
      </c>
      <c r="E76" s="30"/>
      <c r="F76" s="95" t="s">
        <v>51</v>
      </c>
      <c r="G76" s="39" t="s">
        <v>50</v>
      </c>
      <c r="H76" s="30"/>
      <c r="I76" s="30"/>
      <c r="J76" s="96" t="s">
        <v>51</v>
      </c>
      <c r="K76" s="30"/>
      <c r="L76" s="28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28"/>
    </row>
    <row r="81" spans="2:47" s="1" customFormat="1" ht="6.95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28"/>
    </row>
    <row r="82" spans="2:47" s="1" customFormat="1" ht="24.95" customHeight="1">
      <c r="B82" s="28"/>
      <c r="C82" s="17" t="s">
        <v>91</v>
      </c>
      <c r="L82" s="28"/>
    </row>
    <row r="83" spans="2:47" s="1" customFormat="1" ht="6.95" customHeight="1">
      <c r="B83" s="28"/>
      <c r="L83" s="28"/>
    </row>
    <row r="84" spans="2:47" s="1" customFormat="1" ht="12" customHeight="1">
      <c r="B84" s="28"/>
      <c r="C84" s="23" t="s">
        <v>15</v>
      </c>
      <c r="L84" s="28"/>
    </row>
    <row r="85" spans="2:47" s="1" customFormat="1" ht="16.5" customHeight="1">
      <c r="B85" s="28"/>
      <c r="E85" s="204" t="str">
        <f>E7</f>
        <v>FILMOVÉ A TELEVÍZNE ŠTÚDIO / ATELIÉR KKR/</v>
      </c>
      <c r="F85" s="205"/>
      <c r="G85" s="205"/>
      <c r="H85" s="205"/>
      <c r="L85" s="28"/>
    </row>
    <row r="86" spans="2:47" s="1" customFormat="1" ht="12" customHeight="1">
      <c r="B86" s="28"/>
      <c r="C86" s="23" t="s">
        <v>89</v>
      </c>
      <c r="L86" s="28"/>
    </row>
    <row r="87" spans="2:47" s="1" customFormat="1" ht="16.5" customHeight="1">
      <c r="B87" s="28"/>
      <c r="E87" s="201" t="str">
        <f>E9</f>
        <v>01 - STAVEBNÁ ČASŤ</v>
      </c>
      <c r="F87" s="203"/>
      <c r="G87" s="203"/>
      <c r="H87" s="203"/>
      <c r="L87" s="28"/>
    </row>
    <row r="88" spans="2:47" s="1" customFormat="1" ht="6.95" customHeight="1">
      <c r="B88" s="28"/>
      <c r="L88" s="28"/>
    </row>
    <row r="89" spans="2:47" s="1" customFormat="1" ht="12" customHeight="1">
      <c r="B89" s="28"/>
      <c r="C89" s="23" t="s">
        <v>19</v>
      </c>
      <c r="F89" s="21" t="str">
        <f>F12</f>
        <v>Bratislava, Svoradova 2</v>
      </c>
      <c r="I89" s="23" t="s">
        <v>21</v>
      </c>
      <c r="J89" s="48" t="str">
        <f>IF(J12="","",J12)</f>
        <v>13. 12. 2021</v>
      </c>
      <c r="L89" s="28"/>
    </row>
    <row r="90" spans="2:47" s="1" customFormat="1" ht="6.95" customHeight="1">
      <c r="B90" s="28"/>
      <c r="L90" s="28"/>
    </row>
    <row r="91" spans="2:47" s="1" customFormat="1" ht="15.2" customHeight="1">
      <c r="B91" s="28"/>
      <c r="C91" s="23" t="s">
        <v>23</v>
      </c>
      <c r="F91" s="21" t="str">
        <f>E15</f>
        <v>Vysoká škola múzických umení v Bratislave, FaTF</v>
      </c>
      <c r="I91" s="23" t="s">
        <v>29</v>
      </c>
      <c r="J91" s="26" t="str">
        <f>E21</f>
        <v xml:space="preserve"> </v>
      </c>
      <c r="L91" s="28"/>
    </row>
    <row r="92" spans="2:47" s="1" customFormat="1" ht="15.2" customHeight="1">
      <c r="B92" s="28"/>
      <c r="C92" s="23" t="s">
        <v>27</v>
      </c>
      <c r="F92" s="21" t="str">
        <f>IF(E18="","",E18)</f>
        <v>Vyplň údaj</v>
      </c>
      <c r="I92" s="23" t="s">
        <v>32</v>
      </c>
      <c r="J92" s="26" t="str">
        <f>E24</f>
        <v xml:space="preserve"> </v>
      </c>
      <c r="L92" s="28"/>
    </row>
    <row r="93" spans="2:47" s="1" customFormat="1" ht="10.35" customHeight="1">
      <c r="B93" s="28"/>
      <c r="L93" s="28"/>
    </row>
    <row r="94" spans="2:47" s="1" customFormat="1" ht="29.25" customHeight="1">
      <c r="B94" s="28"/>
      <c r="C94" s="97" t="s">
        <v>92</v>
      </c>
      <c r="D94" s="89"/>
      <c r="E94" s="89"/>
      <c r="F94" s="89"/>
      <c r="G94" s="89"/>
      <c r="H94" s="89"/>
      <c r="I94" s="89"/>
      <c r="J94" s="98" t="s">
        <v>93</v>
      </c>
      <c r="K94" s="89"/>
      <c r="L94" s="28"/>
    </row>
    <row r="95" spans="2:47" s="1" customFormat="1" ht="10.35" customHeight="1">
      <c r="B95" s="28"/>
      <c r="L95" s="28"/>
    </row>
    <row r="96" spans="2:47" s="1" customFormat="1" ht="22.9" customHeight="1">
      <c r="B96" s="28"/>
      <c r="C96" s="99" t="s">
        <v>94</v>
      </c>
      <c r="J96" s="61">
        <f>J123</f>
        <v>0</v>
      </c>
      <c r="L96" s="28"/>
      <c r="AU96" s="13" t="s">
        <v>95</v>
      </c>
    </row>
    <row r="97" spans="2:12" s="8" customFormat="1" ht="24.95" customHeight="1">
      <c r="B97" s="100"/>
      <c r="D97" s="101" t="s">
        <v>96</v>
      </c>
      <c r="E97" s="102"/>
      <c r="F97" s="102"/>
      <c r="G97" s="102"/>
      <c r="H97" s="102"/>
      <c r="I97" s="102"/>
      <c r="J97" s="103">
        <f>J124</f>
        <v>0</v>
      </c>
      <c r="L97" s="100"/>
    </row>
    <row r="98" spans="2:12" s="9" customFormat="1" ht="19.899999999999999" customHeight="1">
      <c r="B98" s="104"/>
      <c r="D98" s="105" t="s">
        <v>97</v>
      </c>
      <c r="E98" s="106"/>
      <c r="F98" s="106"/>
      <c r="G98" s="106"/>
      <c r="H98" s="106"/>
      <c r="I98" s="106"/>
      <c r="J98" s="107">
        <f>J125</f>
        <v>0</v>
      </c>
      <c r="L98" s="104"/>
    </row>
    <row r="99" spans="2:12" s="8" customFormat="1" ht="24.95" customHeight="1">
      <c r="B99" s="100"/>
      <c r="D99" s="101" t="s">
        <v>98</v>
      </c>
      <c r="E99" s="102"/>
      <c r="F99" s="102"/>
      <c r="G99" s="102"/>
      <c r="H99" s="102"/>
      <c r="I99" s="102"/>
      <c r="J99" s="103">
        <f>J131</f>
        <v>0</v>
      </c>
      <c r="L99" s="100"/>
    </row>
    <row r="100" spans="2:12" s="9" customFormat="1" ht="19.899999999999999" customHeight="1">
      <c r="B100" s="104"/>
      <c r="D100" s="105" t="s">
        <v>99</v>
      </c>
      <c r="E100" s="106"/>
      <c r="F100" s="106"/>
      <c r="G100" s="106"/>
      <c r="H100" s="106"/>
      <c r="I100" s="106"/>
      <c r="J100" s="107">
        <f>J132</f>
        <v>0</v>
      </c>
      <c r="L100" s="104"/>
    </row>
    <row r="101" spans="2:12" s="9" customFormat="1" ht="19.899999999999999" customHeight="1">
      <c r="B101" s="104"/>
      <c r="D101" s="105" t="s">
        <v>100</v>
      </c>
      <c r="E101" s="106"/>
      <c r="F101" s="106"/>
      <c r="G101" s="106"/>
      <c r="H101" s="106"/>
      <c r="I101" s="106"/>
      <c r="J101" s="107">
        <f>J136</f>
        <v>0</v>
      </c>
      <c r="L101" s="104"/>
    </row>
    <row r="102" spans="2:12" s="8" customFormat="1" ht="24.95" customHeight="1">
      <c r="B102" s="100"/>
      <c r="D102" s="101" t="s">
        <v>101</v>
      </c>
      <c r="E102" s="102"/>
      <c r="F102" s="102"/>
      <c r="G102" s="102"/>
      <c r="H102" s="102"/>
      <c r="I102" s="102"/>
      <c r="J102" s="103">
        <f>J139</f>
        <v>0</v>
      </c>
      <c r="L102" s="100"/>
    </row>
    <row r="103" spans="2:12" s="9" customFormat="1" ht="19.899999999999999" customHeight="1">
      <c r="B103" s="104"/>
      <c r="D103" s="105" t="s">
        <v>102</v>
      </c>
      <c r="E103" s="106"/>
      <c r="F103" s="106"/>
      <c r="G103" s="106"/>
      <c r="H103" s="106"/>
      <c r="I103" s="106"/>
      <c r="J103" s="107">
        <f>J140</f>
        <v>0</v>
      </c>
      <c r="L103" s="104"/>
    </row>
    <row r="104" spans="2:12" s="1" customFormat="1" ht="21.75" customHeight="1">
      <c r="B104" s="28"/>
      <c r="L104" s="28"/>
    </row>
    <row r="105" spans="2:12" s="1" customFormat="1" ht="6.95" customHeight="1">
      <c r="B105" s="40"/>
      <c r="C105" s="41"/>
      <c r="D105" s="41"/>
      <c r="E105" s="41"/>
      <c r="F105" s="41"/>
      <c r="G105" s="41"/>
      <c r="H105" s="41"/>
      <c r="I105" s="41"/>
      <c r="J105" s="41"/>
      <c r="K105" s="41"/>
      <c r="L105" s="28"/>
    </row>
    <row r="109" spans="2:12" s="1" customFormat="1" ht="6.95" customHeight="1">
      <c r="B109" s="42"/>
      <c r="C109" s="43"/>
      <c r="D109" s="43"/>
      <c r="E109" s="43"/>
      <c r="F109" s="43"/>
      <c r="G109" s="43"/>
      <c r="H109" s="43"/>
      <c r="I109" s="43"/>
      <c r="J109" s="43"/>
      <c r="K109" s="43"/>
      <c r="L109" s="28"/>
    </row>
    <row r="110" spans="2:12" s="1" customFormat="1" ht="24.95" customHeight="1">
      <c r="B110" s="28"/>
      <c r="C110" s="17" t="s">
        <v>103</v>
      </c>
      <c r="L110" s="28"/>
    </row>
    <row r="111" spans="2:12" s="1" customFormat="1" ht="6.95" customHeight="1">
      <c r="B111" s="28"/>
      <c r="L111" s="28"/>
    </row>
    <row r="112" spans="2:12" s="1" customFormat="1" ht="12" customHeight="1">
      <c r="B112" s="28"/>
      <c r="C112" s="23" t="s">
        <v>15</v>
      </c>
      <c r="L112" s="28"/>
    </row>
    <row r="113" spans="2:65" s="1" customFormat="1" ht="16.5" customHeight="1">
      <c r="B113" s="28"/>
      <c r="E113" s="204" t="str">
        <f>E7</f>
        <v>FILMOVÉ A TELEVÍZNE ŠTÚDIO / ATELIÉR KKR/</v>
      </c>
      <c r="F113" s="205"/>
      <c r="G113" s="205"/>
      <c r="H113" s="205"/>
      <c r="L113" s="28"/>
    </row>
    <row r="114" spans="2:65" s="1" customFormat="1" ht="12" customHeight="1">
      <c r="B114" s="28"/>
      <c r="C114" s="23" t="s">
        <v>89</v>
      </c>
      <c r="L114" s="28"/>
    </row>
    <row r="115" spans="2:65" s="1" customFormat="1" ht="16.5" customHeight="1">
      <c r="B115" s="28"/>
      <c r="E115" s="201" t="str">
        <f>E9</f>
        <v>01 - STAVEBNÁ ČASŤ</v>
      </c>
      <c r="F115" s="203"/>
      <c r="G115" s="203"/>
      <c r="H115" s="203"/>
      <c r="L115" s="28"/>
    </row>
    <row r="116" spans="2:65" s="1" customFormat="1" ht="6.95" customHeight="1">
      <c r="B116" s="28"/>
      <c r="L116" s="28"/>
    </row>
    <row r="117" spans="2:65" s="1" customFormat="1" ht="12" customHeight="1">
      <c r="B117" s="28"/>
      <c r="C117" s="23" t="s">
        <v>19</v>
      </c>
      <c r="F117" s="21" t="str">
        <f>F12</f>
        <v>Bratislava, Svoradova 2</v>
      </c>
      <c r="I117" s="23" t="s">
        <v>21</v>
      </c>
      <c r="J117" s="48" t="str">
        <f>IF(J12="","",J12)</f>
        <v>13. 12. 2021</v>
      </c>
      <c r="L117" s="28"/>
    </row>
    <row r="118" spans="2:65" s="1" customFormat="1" ht="6.95" customHeight="1">
      <c r="B118" s="28"/>
      <c r="L118" s="28"/>
    </row>
    <row r="119" spans="2:65" s="1" customFormat="1" ht="15.2" customHeight="1">
      <c r="B119" s="28"/>
      <c r="C119" s="23" t="s">
        <v>23</v>
      </c>
      <c r="F119" s="21" t="str">
        <f>E15</f>
        <v>Vysoká škola múzických umení v Bratislave, FaTF</v>
      </c>
      <c r="I119" s="23" t="s">
        <v>29</v>
      </c>
      <c r="J119" s="26" t="str">
        <f>E21</f>
        <v xml:space="preserve"> </v>
      </c>
      <c r="L119" s="28"/>
    </row>
    <row r="120" spans="2:65" s="1" customFormat="1" ht="15.2" customHeight="1">
      <c r="B120" s="28"/>
      <c r="C120" s="23" t="s">
        <v>27</v>
      </c>
      <c r="F120" s="21" t="str">
        <f>IF(E18="","",E18)</f>
        <v>Vyplň údaj</v>
      </c>
      <c r="I120" s="23" t="s">
        <v>32</v>
      </c>
      <c r="J120" s="26" t="str">
        <f>E24</f>
        <v xml:space="preserve"> </v>
      </c>
      <c r="L120" s="28"/>
    </row>
    <row r="121" spans="2:65" s="1" customFormat="1" ht="10.35" customHeight="1">
      <c r="B121" s="28"/>
      <c r="L121" s="28"/>
    </row>
    <row r="122" spans="2:65" s="10" customFormat="1" ht="29.25" customHeight="1">
      <c r="B122" s="108"/>
      <c r="C122" s="109" t="s">
        <v>104</v>
      </c>
      <c r="D122" s="110" t="s">
        <v>60</v>
      </c>
      <c r="E122" s="110" t="s">
        <v>56</v>
      </c>
      <c r="F122" s="110" t="s">
        <v>57</v>
      </c>
      <c r="G122" s="110" t="s">
        <v>105</v>
      </c>
      <c r="H122" s="110" t="s">
        <v>106</v>
      </c>
      <c r="I122" s="110" t="s">
        <v>107</v>
      </c>
      <c r="J122" s="111" t="s">
        <v>93</v>
      </c>
      <c r="K122" s="112" t="s">
        <v>108</v>
      </c>
      <c r="L122" s="108"/>
      <c r="M122" s="54" t="s">
        <v>1</v>
      </c>
      <c r="N122" s="55" t="s">
        <v>39</v>
      </c>
      <c r="O122" s="55" t="s">
        <v>109</v>
      </c>
      <c r="P122" s="55" t="s">
        <v>110</v>
      </c>
      <c r="Q122" s="55" t="s">
        <v>111</v>
      </c>
      <c r="R122" s="55" t="s">
        <v>112</v>
      </c>
      <c r="S122" s="55" t="s">
        <v>113</v>
      </c>
      <c r="T122" s="56" t="s">
        <v>114</v>
      </c>
    </row>
    <row r="123" spans="2:65" s="1" customFormat="1" ht="22.9" customHeight="1">
      <c r="B123" s="28"/>
      <c r="C123" s="59" t="s">
        <v>94</v>
      </c>
      <c r="J123" s="113">
        <f>BK123</f>
        <v>0</v>
      </c>
      <c r="L123" s="28"/>
      <c r="M123" s="57"/>
      <c r="N123" s="49"/>
      <c r="O123" s="49"/>
      <c r="P123" s="114">
        <f>P124+P131+P139</f>
        <v>0</v>
      </c>
      <c r="Q123" s="49"/>
      <c r="R123" s="114">
        <f>R124+R131+R139</f>
        <v>0.57950662999999991</v>
      </c>
      <c r="S123" s="49"/>
      <c r="T123" s="115">
        <f>T124+T131+T139</f>
        <v>3.2412909999999999</v>
      </c>
      <c r="AT123" s="13" t="s">
        <v>74</v>
      </c>
      <c r="AU123" s="13" t="s">
        <v>95</v>
      </c>
      <c r="BK123" s="116">
        <f>BK124+BK131+BK139</f>
        <v>0</v>
      </c>
    </row>
    <row r="124" spans="2:65" s="11" customFormat="1" ht="25.9" customHeight="1">
      <c r="B124" s="117"/>
      <c r="D124" s="118" t="s">
        <v>74</v>
      </c>
      <c r="E124" s="119" t="s">
        <v>115</v>
      </c>
      <c r="F124" s="119" t="s">
        <v>116</v>
      </c>
      <c r="I124" s="120"/>
      <c r="J124" s="121">
        <f>BK124</f>
        <v>0</v>
      </c>
      <c r="L124" s="117"/>
      <c r="M124" s="122"/>
      <c r="P124" s="123">
        <f>P125</f>
        <v>0</v>
      </c>
      <c r="R124" s="123">
        <f>R125</f>
        <v>0.52421063999999995</v>
      </c>
      <c r="T124" s="124">
        <f>T125</f>
        <v>2.6799999999999997</v>
      </c>
      <c r="AR124" s="118" t="s">
        <v>83</v>
      </c>
      <c r="AT124" s="125" t="s">
        <v>74</v>
      </c>
      <c r="AU124" s="125" t="s">
        <v>75</v>
      </c>
      <c r="AY124" s="118" t="s">
        <v>117</v>
      </c>
      <c r="BK124" s="126">
        <f>BK125</f>
        <v>0</v>
      </c>
    </row>
    <row r="125" spans="2:65" s="11" customFormat="1" ht="22.9" customHeight="1">
      <c r="B125" s="117"/>
      <c r="D125" s="118" t="s">
        <v>74</v>
      </c>
      <c r="E125" s="127" t="s">
        <v>118</v>
      </c>
      <c r="F125" s="127" t="s">
        <v>119</v>
      </c>
      <c r="I125" s="120"/>
      <c r="J125" s="128">
        <f>BK125</f>
        <v>0</v>
      </c>
      <c r="L125" s="117"/>
      <c r="M125" s="122"/>
      <c r="P125" s="123">
        <f>SUM(P126:P130)</f>
        <v>0</v>
      </c>
      <c r="R125" s="123">
        <f>SUM(R126:R130)</f>
        <v>0.52421063999999995</v>
      </c>
      <c r="T125" s="124">
        <f>SUM(T126:T130)</f>
        <v>2.6799999999999997</v>
      </c>
      <c r="AR125" s="118" t="s">
        <v>83</v>
      </c>
      <c r="AT125" s="125" t="s">
        <v>74</v>
      </c>
      <c r="AU125" s="125" t="s">
        <v>83</v>
      </c>
      <c r="AY125" s="118" t="s">
        <v>117</v>
      </c>
      <c r="BK125" s="126">
        <f>SUM(BK126:BK130)</f>
        <v>0</v>
      </c>
    </row>
    <row r="126" spans="2:65" s="1" customFormat="1" ht="14.45" customHeight="1">
      <c r="B126" s="129"/>
      <c r="C126" s="130" t="s">
        <v>120</v>
      </c>
      <c r="D126" s="130" t="s">
        <v>121</v>
      </c>
      <c r="E126" s="131" t="s">
        <v>122</v>
      </c>
      <c r="F126" s="132" t="s">
        <v>123</v>
      </c>
      <c r="G126" s="133" t="s">
        <v>124</v>
      </c>
      <c r="H126" s="134">
        <v>108.96299999999999</v>
      </c>
      <c r="I126" s="135"/>
      <c r="J126" s="136">
        <f>ROUND(I126*H126,2)</f>
        <v>0</v>
      </c>
      <c r="K126" s="137"/>
      <c r="L126" s="28"/>
      <c r="M126" s="138" t="s">
        <v>1</v>
      </c>
      <c r="N126" s="139" t="s">
        <v>41</v>
      </c>
      <c r="P126" s="140">
        <f>O126*H126</f>
        <v>0</v>
      </c>
      <c r="Q126" s="140">
        <v>5.0000000000000002E-5</v>
      </c>
      <c r="R126" s="140">
        <f>Q126*H126</f>
        <v>5.4481499999999997E-3</v>
      </c>
      <c r="S126" s="140">
        <v>0</v>
      </c>
      <c r="T126" s="141">
        <f>S126*H126</f>
        <v>0</v>
      </c>
      <c r="AR126" s="142" t="s">
        <v>125</v>
      </c>
      <c r="AT126" s="142" t="s">
        <v>121</v>
      </c>
      <c r="AU126" s="142" t="s">
        <v>120</v>
      </c>
      <c r="AY126" s="13" t="s">
        <v>117</v>
      </c>
      <c r="BE126" s="143">
        <f>IF(N126="základná",J126,0)</f>
        <v>0</v>
      </c>
      <c r="BF126" s="143">
        <f>IF(N126="znížená",J126,0)</f>
        <v>0</v>
      </c>
      <c r="BG126" s="143">
        <f>IF(N126="zákl. prenesená",J126,0)</f>
        <v>0</v>
      </c>
      <c r="BH126" s="143">
        <f>IF(N126="zníž. prenesená",J126,0)</f>
        <v>0</v>
      </c>
      <c r="BI126" s="143">
        <f>IF(N126="nulová",J126,0)</f>
        <v>0</v>
      </c>
      <c r="BJ126" s="13" t="s">
        <v>120</v>
      </c>
      <c r="BK126" s="143">
        <f>ROUND(I126*H126,2)</f>
        <v>0</v>
      </c>
      <c r="BL126" s="13" t="s">
        <v>125</v>
      </c>
      <c r="BM126" s="142" t="s">
        <v>126</v>
      </c>
    </row>
    <row r="127" spans="2:65" s="1" customFormat="1" ht="24.2" customHeight="1">
      <c r="B127" s="129"/>
      <c r="C127" s="130" t="s">
        <v>83</v>
      </c>
      <c r="D127" s="130" t="s">
        <v>121</v>
      </c>
      <c r="E127" s="131" t="s">
        <v>127</v>
      </c>
      <c r="F127" s="132" t="s">
        <v>128</v>
      </c>
      <c r="G127" s="133" t="s">
        <v>129</v>
      </c>
      <c r="H127" s="134">
        <v>10</v>
      </c>
      <c r="I127" s="135"/>
      <c r="J127" s="136">
        <f>ROUND(I127*H127,2)</f>
        <v>0</v>
      </c>
      <c r="K127" s="137"/>
      <c r="L127" s="28"/>
      <c r="M127" s="138" t="s">
        <v>1</v>
      </c>
      <c r="N127" s="139" t="s">
        <v>41</v>
      </c>
      <c r="P127" s="140">
        <f>O127*H127</f>
        <v>0</v>
      </c>
      <c r="Q127" s="140">
        <v>0</v>
      </c>
      <c r="R127" s="140">
        <f>Q127*H127</f>
        <v>0</v>
      </c>
      <c r="S127" s="140">
        <v>8.7999999999999995E-2</v>
      </c>
      <c r="T127" s="141">
        <f>S127*H127</f>
        <v>0.87999999999999989</v>
      </c>
      <c r="AR127" s="142" t="s">
        <v>130</v>
      </c>
      <c r="AT127" s="142" t="s">
        <v>121</v>
      </c>
      <c r="AU127" s="142" t="s">
        <v>120</v>
      </c>
      <c r="AY127" s="13" t="s">
        <v>117</v>
      </c>
      <c r="BE127" s="143">
        <f>IF(N127="základná",J127,0)</f>
        <v>0</v>
      </c>
      <c r="BF127" s="143">
        <f>IF(N127="znížená",J127,0)</f>
        <v>0</v>
      </c>
      <c r="BG127" s="143">
        <f>IF(N127="zákl. prenesená",J127,0)</f>
        <v>0</v>
      </c>
      <c r="BH127" s="143">
        <f>IF(N127="zníž. prenesená",J127,0)</f>
        <v>0</v>
      </c>
      <c r="BI127" s="143">
        <f>IF(N127="nulová",J127,0)</f>
        <v>0</v>
      </c>
      <c r="BJ127" s="13" t="s">
        <v>120</v>
      </c>
      <c r="BK127" s="143">
        <f>ROUND(I127*H127,2)</f>
        <v>0</v>
      </c>
      <c r="BL127" s="13" t="s">
        <v>130</v>
      </c>
      <c r="BM127" s="142" t="s">
        <v>131</v>
      </c>
    </row>
    <row r="128" spans="2:65" s="1" customFormat="1" ht="24.2" customHeight="1">
      <c r="B128" s="129"/>
      <c r="C128" s="130" t="s">
        <v>132</v>
      </c>
      <c r="D128" s="130" t="s">
        <v>121</v>
      </c>
      <c r="E128" s="131" t="s">
        <v>133</v>
      </c>
      <c r="F128" s="132" t="s">
        <v>134</v>
      </c>
      <c r="G128" s="133" t="s">
        <v>124</v>
      </c>
      <c r="H128" s="134">
        <v>81.953000000000003</v>
      </c>
      <c r="I128" s="135"/>
      <c r="J128" s="136">
        <f>ROUND(I128*H128,2)</f>
        <v>0</v>
      </c>
      <c r="K128" s="137"/>
      <c r="L128" s="28"/>
      <c r="M128" s="138" t="s">
        <v>1</v>
      </c>
      <c r="N128" s="139" t="s">
        <v>41</v>
      </c>
      <c r="P128" s="140">
        <f>O128*H128</f>
        <v>0</v>
      </c>
      <c r="Q128" s="140">
        <v>1.4999999999999999E-4</v>
      </c>
      <c r="R128" s="140">
        <f>Q128*H128</f>
        <v>1.2292949999999999E-2</v>
      </c>
      <c r="S128" s="140">
        <v>0</v>
      </c>
      <c r="T128" s="141">
        <f>S128*H128</f>
        <v>0</v>
      </c>
      <c r="AR128" s="142" t="s">
        <v>130</v>
      </c>
      <c r="AT128" s="142" t="s">
        <v>121</v>
      </c>
      <c r="AU128" s="142" t="s">
        <v>120</v>
      </c>
      <c r="AY128" s="13" t="s">
        <v>117</v>
      </c>
      <c r="BE128" s="143">
        <f>IF(N128="základná",J128,0)</f>
        <v>0</v>
      </c>
      <c r="BF128" s="143">
        <f>IF(N128="znížená",J128,0)</f>
        <v>0</v>
      </c>
      <c r="BG128" s="143">
        <f>IF(N128="zákl. prenesená",J128,0)</f>
        <v>0</v>
      </c>
      <c r="BH128" s="143">
        <f>IF(N128="zníž. prenesená",J128,0)</f>
        <v>0</v>
      </c>
      <c r="BI128" s="143">
        <f>IF(N128="nulová",J128,0)</f>
        <v>0</v>
      </c>
      <c r="BJ128" s="13" t="s">
        <v>120</v>
      </c>
      <c r="BK128" s="143">
        <f>ROUND(I128*H128,2)</f>
        <v>0</v>
      </c>
      <c r="BL128" s="13" t="s">
        <v>130</v>
      </c>
      <c r="BM128" s="142" t="s">
        <v>135</v>
      </c>
    </row>
    <row r="129" spans="2:65" s="1" customFormat="1" ht="24.2" customHeight="1">
      <c r="B129" s="129"/>
      <c r="C129" s="130" t="s">
        <v>136</v>
      </c>
      <c r="D129" s="130" t="s">
        <v>121</v>
      </c>
      <c r="E129" s="131" t="s">
        <v>137</v>
      </c>
      <c r="F129" s="132" t="s">
        <v>138</v>
      </c>
      <c r="G129" s="133" t="s">
        <v>124</v>
      </c>
      <c r="H129" s="134">
        <v>81.953000000000003</v>
      </c>
      <c r="I129" s="135"/>
      <c r="J129" s="136">
        <f>ROUND(I129*H129,2)</f>
        <v>0</v>
      </c>
      <c r="K129" s="137"/>
      <c r="L129" s="28"/>
      <c r="M129" s="138" t="s">
        <v>1</v>
      </c>
      <c r="N129" s="139" t="s">
        <v>41</v>
      </c>
      <c r="P129" s="140">
        <f>O129*H129</f>
        <v>0</v>
      </c>
      <c r="Q129" s="140">
        <v>6.1799999999999997E-3</v>
      </c>
      <c r="R129" s="140">
        <f>Q129*H129</f>
        <v>0.50646954</v>
      </c>
      <c r="S129" s="140">
        <v>0</v>
      </c>
      <c r="T129" s="141">
        <f>S129*H129</f>
        <v>0</v>
      </c>
      <c r="AR129" s="142" t="s">
        <v>125</v>
      </c>
      <c r="AT129" s="142" t="s">
        <v>121</v>
      </c>
      <c r="AU129" s="142" t="s">
        <v>120</v>
      </c>
      <c r="AY129" s="13" t="s">
        <v>117</v>
      </c>
      <c r="BE129" s="143">
        <f>IF(N129="základná",J129,0)</f>
        <v>0</v>
      </c>
      <c r="BF129" s="143">
        <f>IF(N129="znížená",J129,0)</f>
        <v>0</v>
      </c>
      <c r="BG129" s="143">
        <f>IF(N129="zákl. prenesená",J129,0)</f>
        <v>0</v>
      </c>
      <c r="BH129" s="143">
        <f>IF(N129="zníž. prenesená",J129,0)</f>
        <v>0</v>
      </c>
      <c r="BI129" s="143">
        <f>IF(N129="nulová",J129,0)</f>
        <v>0</v>
      </c>
      <c r="BJ129" s="13" t="s">
        <v>120</v>
      </c>
      <c r="BK129" s="143">
        <f>ROUND(I129*H129,2)</f>
        <v>0</v>
      </c>
      <c r="BL129" s="13" t="s">
        <v>125</v>
      </c>
      <c r="BM129" s="142" t="s">
        <v>139</v>
      </c>
    </row>
    <row r="130" spans="2:65" s="1" customFormat="1" ht="24.2" customHeight="1">
      <c r="B130" s="129"/>
      <c r="C130" s="130" t="s">
        <v>118</v>
      </c>
      <c r="D130" s="130" t="s">
        <v>121</v>
      </c>
      <c r="E130" s="131" t="s">
        <v>140</v>
      </c>
      <c r="F130" s="132" t="s">
        <v>141</v>
      </c>
      <c r="G130" s="133" t="s">
        <v>142</v>
      </c>
      <c r="H130" s="134">
        <v>1</v>
      </c>
      <c r="I130" s="135"/>
      <c r="J130" s="136">
        <f>ROUND(I130*H130,2)</f>
        <v>0</v>
      </c>
      <c r="K130" s="137"/>
      <c r="L130" s="28"/>
      <c r="M130" s="138" t="s">
        <v>1</v>
      </c>
      <c r="N130" s="139" t="s">
        <v>41</v>
      </c>
      <c r="P130" s="140">
        <f>O130*H130</f>
        <v>0</v>
      </c>
      <c r="Q130" s="140">
        <v>0</v>
      </c>
      <c r="R130" s="140">
        <f>Q130*H130</f>
        <v>0</v>
      </c>
      <c r="S130" s="140">
        <v>1.8</v>
      </c>
      <c r="T130" s="141">
        <f>S130*H130</f>
        <v>1.8</v>
      </c>
      <c r="AR130" s="142" t="s">
        <v>125</v>
      </c>
      <c r="AT130" s="142" t="s">
        <v>121</v>
      </c>
      <c r="AU130" s="142" t="s">
        <v>120</v>
      </c>
      <c r="AY130" s="13" t="s">
        <v>117</v>
      </c>
      <c r="BE130" s="143">
        <f>IF(N130="základná",J130,0)</f>
        <v>0</v>
      </c>
      <c r="BF130" s="143">
        <f>IF(N130="znížená",J130,0)</f>
        <v>0</v>
      </c>
      <c r="BG130" s="143">
        <f>IF(N130="zákl. prenesená",J130,0)</f>
        <v>0</v>
      </c>
      <c r="BH130" s="143">
        <f>IF(N130="zníž. prenesená",J130,0)</f>
        <v>0</v>
      </c>
      <c r="BI130" s="143">
        <f>IF(N130="nulová",J130,0)</f>
        <v>0</v>
      </c>
      <c r="BJ130" s="13" t="s">
        <v>120</v>
      </c>
      <c r="BK130" s="143">
        <f>ROUND(I130*H130,2)</f>
        <v>0</v>
      </c>
      <c r="BL130" s="13" t="s">
        <v>125</v>
      </c>
      <c r="BM130" s="142" t="s">
        <v>143</v>
      </c>
    </row>
    <row r="131" spans="2:65" s="11" customFormat="1" ht="25.9" customHeight="1">
      <c r="B131" s="117"/>
      <c r="D131" s="118" t="s">
        <v>74</v>
      </c>
      <c r="E131" s="119" t="s">
        <v>144</v>
      </c>
      <c r="F131" s="119" t="s">
        <v>145</v>
      </c>
      <c r="I131" s="120"/>
      <c r="J131" s="121">
        <f>BK131</f>
        <v>0</v>
      </c>
      <c r="L131" s="117"/>
      <c r="M131" s="122"/>
      <c r="P131" s="123">
        <f>P132+P136</f>
        <v>0</v>
      </c>
      <c r="R131" s="123">
        <f>R132+R136</f>
        <v>5.5295990000000003E-2</v>
      </c>
      <c r="T131" s="124">
        <f>T132+T136</f>
        <v>0.5612910000000001</v>
      </c>
      <c r="AR131" s="118" t="s">
        <v>120</v>
      </c>
      <c r="AT131" s="125" t="s">
        <v>74</v>
      </c>
      <c r="AU131" s="125" t="s">
        <v>75</v>
      </c>
      <c r="AY131" s="118" t="s">
        <v>117</v>
      </c>
      <c r="BK131" s="126">
        <f>BK132+BK136</f>
        <v>0</v>
      </c>
    </row>
    <row r="132" spans="2:65" s="11" customFormat="1" ht="22.9" customHeight="1">
      <c r="B132" s="117"/>
      <c r="D132" s="118" t="s">
        <v>74</v>
      </c>
      <c r="E132" s="127" t="s">
        <v>146</v>
      </c>
      <c r="F132" s="127" t="s">
        <v>147</v>
      </c>
      <c r="I132" s="120"/>
      <c r="J132" s="128">
        <f>BK132</f>
        <v>0</v>
      </c>
      <c r="L132" s="117"/>
      <c r="M132" s="122"/>
      <c r="P132" s="123">
        <f>SUM(P133:P135)</f>
        <v>0</v>
      </c>
      <c r="R132" s="123">
        <f>SUM(R133:R135)</f>
        <v>2.8664550000000004E-2</v>
      </c>
      <c r="T132" s="124">
        <f>SUM(T133:T135)</f>
        <v>0.5612910000000001</v>
      </c>
      <c r="AR132" s="118" t="s">
        <v>120</v>
      </c>
      <c r="AT132" s="125" t="s">
        <v>74</v>
      </c>
      <c r="AU132" s="125" t="s">
        <v>83</v>
      </c>
      <c r="AY132" s="118" t="s">
        <v>117</v>
      </c>
      <c r="BK132" s="126">
        <f>SUM(BK133:BK135)</f>
        <v>0</v>
      </c>
    </row>
    <row r="133" spans="2:65" s="1" customFormat="1" ht="37.9" customHeight="1">
      <c r="B133" s="129"/>
      <c r="C133" s="130" t="s">
        <v>148</v>
      </c>
      <c r="D133" s="130" t="s">
        <v>121</v>
      </c>
      <c r="E133" s="131" t="s">
        <v>149</v>
      </c>
      <c r="F133" s="132" t="s">
        <v>150</v>
      </c>
      <c r="G133" s="133" t="s">
        <v>151</v>
      </c>
      <c r="H133" s="134">
        <v>561.29100000000005</v>
      </c>
      <c r="I133" s="135"/>
      <c r="J133" s="136">
        <f>ROUND(I133*H133,2)</f>
        <v>0</v>
      </c>
      <c r="K133" s="137"/>
      <c r="L133" s="28"/>
      <c r="M133" s="138" t="s">
        <v>1</v>
      </c>
      <c r="N133" s="139" t="s">
        <v>41</v>
      </c>
      <c r="P133" s="140">
        <f>O133*H133</f>
        <v>0</v>
      </c>
      <c r="Q133" s="140">
        <v>5.0000000000000002E-5</v>
      </c>
      <c r="R133" s="140">
        <f>Q133*H133</f>
        <v>2.8064550000000004E-2</v>
      </c>
      <c r="S133" s="140">
        <v>1E-3</v>
      </c>
      <c r="T133" s="141">
        <f>S133*H133</f>
        <v>0.5612910000000001</v>
      </c>
      <c r="AR133" s="142" t="s">
        <v>130</v>
      </c>
      <c r="AT133" s="142" t="s">
        <v>121</v>
      </c>
      <c r="AU133" s="142" t="s">
        <v>120</v>
      </c>
      <c r="AY133" s="13" t="s">
        <v>117</v>
      </c>
      <c r="BE133" s="143">
        <f>IF(N133="základná",J133,0)</f>
        <v>0</v>
      </c>
      <c r="BF133" s="143">
        <f>IF(N133="znížená",J133,0)</f>
        <v>0</v>
      </c>
      <c r="BG133" s="143">
        <f>IF(N133="zákl. prenesená",J133,0)</f>
        <v>0</v>
      </c>
      <c r="BH133" s="143">
        <f>IF(N133="zníž. prenesená",J133,0)</f>
        <v>0</v>
      </c>
      <c r="BI133" s="143">
        <f>IF(N133="nulová",J133,0)</f>
        <v>0</v>
      </c>
      <c r="BJ133" s="13" t="s">
        <v>120</v>
      </c>
      <c r="BK133" s="143">
        <f>ROUND(I133*H133,2)</f>
        <v>0</v>
      </c>
      <c r="BL133" s="13" t="s">
        <v>130</v>
      </c>
      <c r="BM133" s="142" t="s">
        <v>152</v>
      </c>
    </row>
    <row r="134" spans="2:65" s="1" customFormat="1" ht="37.9" customHeight="1">
      <c r="B134" s="129"/>
      <c r="C134" s="130" t="s">
        <v>125</v>
      </c>
      <c r="D134" s="130" t="s">
        <v>121</v>
      </c>
      <c r="E134" s="131" t="s">
        <v>153</v>
      </c>
      <c r="F134" s="132" t="s">
        <v>154</v>
      </c>
      <c r="G134" s="133" t="s">
        <v>142</v>
      </c>
      <c r="H134" s="134">
        <v>10</v>
      </c>
      <c r="I134" s="135"/>
      <c r="J134" s="136">
        <f>ROUND(I134*H134,2)</f>
        <v>0</v>
      </c>
      <c r="K134" s="137"/>
      <c r="L134" s="28"/>
      <c r="M134" s="138" t="s">
        <v>1</v>
      </c>
      <c r="N134" s="139" t="s">
        <v>41</v>
      </c>
      <c r="P134" s="140">
        <f>O134*H134</f>
        <v>0</v>
      </c>
      <c r="Q134" s="140">
        <v>6.0000000000000002E-5</v>
      </c>
      <c r="R134" s="140">
        <f>Q134*H134</f>
        <v>6.0000000000000006E-4</v>
      </c>
      <c r="S134" s="140">
        <v>0</v>
      </c>
      <c r="T134" s="141">
        <f>S134*H134</f>
        <v>0</v>
      </c>
      <c r="AR134" s="142" t="s">
        <v>130</v>
      </c>
      <c r="AT134" s="142" t="s">
        <v>121</v>
      </c>
      <c r="AU134" s="142" t="s">
        <v>120</v>
      </c>
      <c r="AY134" s="13" t="s">
        <v>117</v>
      </c>
      <c r="BE134" s="143">
        <f>IF(N134="základná",J134,0)</f>
        <v>0</v>
      </c>
      <c r="BF134" s="143">
        <f>IF(N134="znížená",J134,0)</f>
        <v>0</v>
      </c>
      <c r="BG134" s="143">
        <f>IF(N134="zákl. prenesená",J134,0)</f>
        <v>0</v>
      </c>
      <c r="BH134" s="143">
        <f>IF(N134="zníž. prenesená",J134,0)</f>
        <v>0</v>
      </c>
      <c r="BI134" s="143">
        <f>IF(N134="nulová",J134,0)</f>
        <v>0</v>
      </c>
      <c r="BJ134" s="13" t="s">
        <v>120</v>
      </c>
      <c r="BK134" s="143">
        <f>ROUND(I134*H134,2)</f>
        <v>0</v>
      </c>
      <c r="BL134" s="13" t="s">
        <v>130</v>
      </c>
      <c r="BM134" s="142" t="s">
        <v>155</v>
      </c>
    </row>
    <row r="135" spans="2:65" s="1" customFormat="1" ht="24.2" customHeight="1">
      <c r="B135" s="129"/>
      <c r="C135" s="130" t="s">
        <v>156</v>
      </c>
      <c r="D135" s="130" t="s">
        <v>121</v>
      </c>
      <c r="E135" s="131" t="s">
        <v>157</v>
      </c>
      <c r="F135" s="132" t="s">
        <v>158</v>
      </c>
      <c r="G135" s="133" t="s">
        <v>159</v>
      </c>
      <c r="H135" s="144"/>
      <c r="I135" s="135"/>
      <c r="J135" s="136">
        <f>ROUND(I135*H135,2)</f>
        <v>0</v>
      </c>
      <c r="K135" s="137"/>
      <c r="L135" s="28"/>
      <c r="M135" s="138" t="s">
        <v>1</v>
      </c>
      <c r="N135" s="139" t="s">
        <v>41</v>
      </c>
      <c r="P135" s="140">
        <f>O135*H135</f>
        <v>0</v>
      </c>
      <c r="Q135" s="140">
        <v>0</v>
      </c>
      <c r="R135" s="140">
        <f>Q135*H135</f>
        <v>0</v>
      </c>
      <c r="S135" s="140">
        <v>0</v>
      </c>
      <c r="T135" s="141">
        <f>S135*H135</f>
        <v>0</v>
      </c>
      <c r="AR135" s="142" t="s">
        <v>130</v>
      </c>
      <c r="AT135" s="142" t="s">
        <v>121</v>
      </c>
      <c r="AU135" s="142" t="s">
        <v>120</v>
      </c>
      <c r="AY135" s="13" t="s">
        <v>117</v>
      </c>
      <c r="BE135" s="143">
        <f>IF(N135="základná",J135,0)</f>
        <v>0</v>
      </c>
      <c r="BF135" s="143">
        <f>IF(N135="znížená",J135,0)</f>
        <v>0</v>
      </c>
      <c r="BG135" s="143">
        <f>IF(N135="zákl. prenesená",J135,0)</f>
        <v>0</v>
      </c>
      <c r="BH135" s="143">
        <f>IF(N135="zníž. prenesená",J135,0)</f>
        <v>0</v>
      </c>
      <c r="BI135" s="143">
        <f>IF(N135="nulová",J135,0)</f>
        <v>0</v>
      </c>
      <c r="BJ135" s="13" t="s">
        <v>120</v>
      </c>
      <c r="BK135" s="143">
        <f>ROUND(I135*H135,2)</f>
        <v>0</v>
      </c>
      <c r="BL135" s="13" t="s">
        <v>130</v>
      </c>
      <c r="BM135" s="142" t="s">
        <v>160</v>
      </c>
    </row>
    <row r="136" spans="2:65" s="11" customFormat="1" ht="22.9" customHeight="1">
      <c r="B136" s="117"/>
      <c r="D136" s="118" t="s">
        <v>74</v>
      </c>
      <c r="E136" s="127" t="s">
        <v>161</v>
      </c>
      <c r="F136" s="127" t="s">
        <v>162</v>
      </c>
      <c r="I136" s="120"/>
      <c r="J136" s="128">
        <f>BK136</f>
        <v>0</v>
      </c>
      <c r="L136" s="117"/>
      <c r="M136" s="122"/>
      <c r="P136" s="123">
        <f>SUM(P137:P138)</f>
        <v>0</v>
      </c>
      <c r="R136" s="123">
        <f>SUM(R137:R138)</f>
        <v>2.6631440000000003E-2</v>
      </c>
      <c r="T136" s="124">
        <f>SUM(T137:T138)</f>
        <v>0</v>
      </c>
      <c r="AR136" s="118" t="s">
        <v>120</v>
      </c>
      <c r="AT136" s="125" t="s">
        <v>74</v>
      </c>
      <c r="AU136" s="125" t="s">
        <v>83</v>
      </c>
      <c r="AY136" s="118" t="s">
        <v>117</v>
      </c>
      <c r="BK136" s="126">
        <f>SUM(BK137:BK138)</f>
        <v>0</v>
      </c>
    </row>
    <row r="137" spans="2:65" s="1" customFormat="1" ht="24.2" customHeight="1">
      <c r="B137" s="129"/>
      <c r="C137" s="130" t="s">
        <v>163</v>
      </c>
      <c r="D137" s="130" t="s">
        <v>121</v>
      </c>
      <c r="E137" s="131" t="s">
        <v>164</v>
      </c>
      <c r="F137" s="132" t="s">
        <v>165</v>
      </c>
      <c r="G137" s="133" t="s">
        <v>124</v>
      </c>
      <c r="H137" s="134">
        <v>60.526000000000003</v>
      </c>
      <c r="I137" s="135"/>
      <c r="J137" s="136">
        <f>ROUND(I137*H137,2)</f>
        <v>0</v>
      </c>
      <c r="K137" s="137"/>
      <c r="L137" s="28"/>
      <c r="M137" s="138" t="s">
        <v>1</v>
      </c>
      <c r="N137" s="139" t="s">
        <v>41</v>
      </c>
      <c r="P137" s="140">
        <f>O137*H137</f>
        <v>0</v>
      </c>
      <c r="Q137" s="140">
        <v>1E-4</v>
      </c>
      <c r="R137" s="140">
        <f>Q137*H137</f>
        <v>6.0526000000000009E-3</v>
      </c>
      <c r="S137" s="140">
        <v>0</v>
      </c>
      <c r="T137" s="141">
        <f>S137*H137</f>
        <v>0</v>
      </c>
      <c r="AR137" s="142" t="s">
        <v>130</v>
      </c>
      <c r="AT137" s="142" t="s">
        <v>121</v>
      </c>
      <c r="AU137" s="142" t="s">
        <v>120</v>
      </c>
      <c r="AY137" s="13" t="s">
        <v>117</v>
      </c>
      <c r="BE137" s="143">
        <f>IF(N137="základná",J137,0)</f>
        <v>0</v>
      </c>
      <c r="BF137" s="143">
        <f>IF(N137="znížená",J137,0)</f>
        <v>0</v>
      </c>
      <c r="BG137" s="143">
        <f>IF(N137="zákl. prenesená",J137,0)</f>
        <v>0</v>
      </c>
      <c r="BH137" s="143">
        <f>IF(N137="zníž. prenesená",J137,0)</f>
        <v>0</v>
      </c>
      <c r="BI137" s="143">
        <f>IF(N137="nulová",J137,0)</f>
        <v>0</v>
      </c>
      <c r="BJ137" s="13" t="s">
        <v>120</v>
      </c>
      <c r="BK137" s="143">
        <f>ROUND(I137*H137,2)</f>
        <v>0</v>
      </c>
      <c r="BL137" s="13" t="s">
        <v>130</v>
      </c>
      <c r="BM137" s="142" t="s">
        <v>166</v>
      </c>
    </row>
    <row r="138" spans="2:65" s="1" customFormat="1" ht="49.15" customHeight="1">
      <c r="B138" s="129"/>
      <c r="C138" s="130" t="s">
        <v>167</v>
      </c>
      <c r="D138" s="130" t="s">
        <v>121</v>
      </c>
      <c r="E138" s="131" t="s">
        <v>168</v>
      </c>
      <c r="F138" s="132" t="s">
        <v>169</v>
      </c>
      <c r="G138" s="133" t="s">
        <v>124</v>
      </c>
      <c r="H138" s="134">
        <v>60.526000000000003</v>
      </c>
      <c r="I138" s="135"/>
      <c r="J138" s="136">
        <f>ROUND(I138*H138,2)</f>
        <v>0</v>
      </c>
      <c r="K138" s="137"/>
      <c r="L138" s="28"/>
      <c r="M138" s="138" t="s">
        <v>1</v>
      </c>
      <c r="N138" s="139" t="s">
        <v>41</v>
      </c>
      <c r="P138" s="140">
        <f>O138*H138</f>
        <v>0</v>
      </c>
      <c r="Q138" s="140">
        <v>3.4000000000000002E-4</v>
      </c>
      <c r="R138" s="140">
        <f>Q138*H138</f>
        <v>2.0578840000000001E-2</v>
      </c>
      <c r="S138" s="140">
        <v>0</v>
      </c>
      <c r="T138" s="141">
        <f>S138*H138</f>
        <v>0</v>
      </c>
      <c r="AR138" s="142" t="s">
        <v>130</v>
      </c>
      <c r="AT138" s="142" t="s">
        <v>121</v>
      </c>
      <c r="AU138" s="142" t="s">
        <v>120</v>
      </c>
      <c r="AY138" s="13" t="s">
        <v>117</v>
      </c>
      <c r="BE138" s="143">
        <f>IF(N138="základná",J138,0)</f>
        <v>0</v>
      </c>
      <c r="BF138" s="143">
        <f>IF(N138="znížená",J138,0)</f>
        <v>0</v>
      </c>
      <c r="BG138" s="143">
        <f>IF(N138="zákl. prenesená",J138,0)</f>
        <v>0</v>
      </c>
      <c r="BH138" s="143">
        <f>IF(N138="zníž. prenesená",J138,0)</f>
        <v>0</v>
      </c>
      <c r="BI138" s="143">
        <f>IF(N138="nulová",J138,0)</f>
        <v>0</v>
      </c>
      <c r="BJ138" s="13" t="s">
        <v>120</v>
      </c>
      <c r="BK138" s="143">
        <f>ROUND(I138*H138,2)</f>
        <v>0</v>
      </c>
      <c r="BL138" s="13" t="s">
        <v>130</v>
      </c>
      <c r="BM138" s="142" t="s">
        <v>170</v>
      </c>
    </row>
    <row r="139" spans="2:65" s="11" customFormat="1" ht="25.9" customHeight="1">
      <c r="B139" s="117"/>
      <c r="D139" s="118" t="s">
        <v>74</v>
      </c>
      <c r="E139" s="119" t="s">
        <v>171</v>
      </c>
      <c r="F139" s="119" t="s">
        <v>172</v>
      </c>
      <c r="I139" s="120"/>
      <c r="J139" s="121">
        <f>BK139</f>
        <v>0</v>
      </c>
      <c r="L139" s="117"/>
      <c r="M139" s="122"/>
      <c r="P139" s="123">
        <f>P140</f>
        <v>0</v>
      </c>
      <c r="R139" s="123">
        <f>R140</f>
        <v>0</v>
      </c>
      <c r="T139" s="124">
        <f>T140</f>
        <v>0</v>
      </c>
      <c r="AR139" s="118" t="s">
        <v>132</v>
      </c>
      <c r="AT139" s="125" t="s">
        <v>74</v>
      </c>
      <c r="AU139" s="125" t="s">
        <v>75</v>
      </c>
      <c r="AY139" s="118" t="s">
        <v>117</v>
      </c>
      <c r="BK139" s="126">
        <f>BK140</f>
        <v>0</v>
      </c>
    </row>
    <row r="140" spans="2:65" s="11" customFormat="1" ht="22.9" customHeight="1">
      <c r="B140" s="117"/>
      <c r="D140" s="118" t="s">
        <v>74</v>
      </c>
      <c r="E140" s="127" t="s">
        <v>173</v>
      </c>
      <c r="F140" s="127" t="s">
        <v>174</v>
      </c>
      <c r="I140" s="120"/>
      <c r="J140" s="128">
        <f>BK140</f>
        <v>0</v>
      </c>
      <c r="L140" s="117"/>
      <c r="M140" s="122"/>
      <c r="P140" s="123">
        <f>P141</f>
        <v>0</v>
      </c>
      <c r="R140" s="123">
        <f>R141</f>
        <v>0</v>
      </c>
      <c r="T140" s="124">
        <f>T141</f>
        <v>0</v>
      </c>
      <c r="AR140" s="118" t="s">
        <v>132</v>
      </c>
      <c r="AT140" s="125" t="s">
        <v>74</v>
      </c>
      <c r="AU140" s="125" t="s">
        <v>83</v>
      </c>
      <c r="AY140" s="118" t="s">
        <v>117</v>
      </c>
      <c r="BK140" s="126">
        <f>BK141</f>
        <v>0</v>
      </c>
    </row>
    <row r="141" spans="2:65" s="1" customFormat="1" ht="24.2" customHeight="1">
      <c r="B141" s="129"/>
      <c r="C141" s="130" t="s">
        <v>175</v>
      </c>
      <c r="D141" s="130" t="s">
        <v>121</v>
      </c>
      <c r="E141" s="131" t="s">
        <v>176</v>
      </c>
      <c r="F141" s="132" t="s">
        <v>177</v>
      </c>
      <c r="G141" s="133" t="s">
        <v>142</v>
      </c>
      <c r="H141" s="134">
        <v>3</v>
      </c>
      <c r="I141" s="135"/>
      <c r="J141" s="136">
        <f>ROUND(I141*H141,2)</f>
        <v>0</v>
      </c>
      <c r="K141" s="137"/>
      <c r="L141" s="28"/>
      <c r="M141" s="145" t="s">
        <v>1</v>
      </c>
      <c r="N141" s="146" t="s">
        <v>41</v>
      </c>
      <c r="O141" s="147"/>
      <c r="P141" s="148">
        <f>O141*H141</f>
        <v>0</v>
      </c>
      <c r="Q141" s="148">
        <v>0</v>
      </c>
      <c r="R141" s="148">
        <f>Q141*H141</f>
        <v>0</v>
      </c>
      <c r="S141" s="148">
        <v>0</v>
      </c>
      <c r="T141" s="149">
        <f>S141*H141</f>
        <v>0</v>
      </c>
      <c r="AR141" s="142" t="s">
        <v>178</v>
      </c>
      <c r="AT141" s="142" t="s">
        <v>121</v>
      </c>
      <c r="AU141" s="142" t="s">
        <v>120</v>
      </c>
      <c r="AY141" s="13" t="s">
        <v>117</v>
      </c>
      <c r="BE141" s="143">
        <f>IF(N141="základná",J141,0)</f>
        <v>0</v>
      </c>
      <c r="BF141" s="143">
        <f>IF(N141="znížená",J141,0)</f>
        <v>0</v>
      </c>
      <c r="BG141" s="143">
        <f>IF(N141="zákl. prenesená",J141,0)</f>
        <v>0</v>
      </c>
      <c r="BH141" s="143">
        <f>IF(N141="zníž. prenesená",J141,0)</f>
        <v>0</v>
      </c>
      <c r="BI141" s="143">
        <f>IF(N141="nulová",J141,0)</f>
        <v>0</v>
      </c>
      <c r="BJ141" s="13" t="s">
        <v>120</v>
      </c>
      <c r="BK141" s="143">
        <f>ROUND(I141*H141,2)</f>
        <v>0</v>
      </c>
      <c r="BL141" s="13" t="s">
        <v>178</v>
      </c>
      <c r="BM141" s="142" t="s">
        <v>179</v>
      </c>
    </row>
    <row r="142" spans="2:65" s="1" customFormat="1" ht="6.95" customHeight="1">
      <c r="B142" s="40"/>
      <c r="C142" s="41"/>
      <c r="D142" s="41"/>
      <c r="E142" s="41"/>
      <c r="F142" s="41"/>
      <c r="G142" s="41"/>
      <c r="H142" s="41"/>
      <c r="I142" s="41"/>
      <c r="J142" s="41"/>
      <c r="K142" s="41"/>
      <c r="L142" s="28"/>
    </row>
  </sheetData>
  <autoFilter ref="C122:K141" xr:uid="{00000000-0009-0000-0000-000001000000}"/>
  <mergeCells count="9">
    <mergeCell ref="E87:H87"/>
    <mergeCell ref="E113:H113"/>
    <mergeCell ref="E115:H115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BM238"/>
  <sheetViews>
    <sheetView showGridLines="0" workbookViewId="0"/>
  </sheetViews>
  <sheetFormatPr defaultRowHeight="10.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90" t="s">
        <v>5</v>
      </c>
      <c r="M2" s="207"/>
      <c r="N2" s="207"/>
      <c r="O2" s="207"/>
      <c r="P2" s="207"/>
      <c r="Q2" s="207"/>
      <c r="R2" s="207"/>
      <c r="S2" s="207"/>
      <c r="T2" s="207"/>
      <c r="U2" s="207"/>
      <c r="V2" s="207"/>
      <c r="AT2" s="13" t="s">
        <v>87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75</v>
      </c>
    </row>
    <row r="4" spans="2:46" ht="24.95" customHeight="1">
      <c r="B4" s="16"/>
      <c r="D4" s="17" t="s">
        <v>88</v>
      </c>
      <c r="L4" s="16"/>
      <c r="M4" s="83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04" t="str">
        <f>'Rekapitulácia stavby'!K6</f>
        <v>FILMOVÉ A TELEVÍZNE ŠTÚDIO / ATELIÉR KKR/</v>
      </c>
      <c r="F7" s="205"/>
      <c r="G7" s="205"/>
      <c r="H7" s="205"/>
      <c r="L7" s="16"/>
    </row>
    <row r="8" spans="2:46" s="1" customFormat="1" ht="12" customHeight="1">
      <c r="B8" s="28"/>
      <c r="D8" s="23" t="s">
        <v>89</v>
      </c>
      <c r="L8" s="28"/>
    </row>
    <row r="9" spans="2:46" s="1" customFormat="1" ht="16.5" customHeight="1">
      <c r="B9" s="28"/>
      <c r="E9" s="201" t="s">
        <v>180</v>
      </c>
      <c r="F9" s="203"/>
      <c r="G9" s="203"/>
      <c r="H9" s="203"/>
      <c r="L9" s="28"/>
    </row>
    <row r="10" spans="2:46" s="1" customFormat="1">
      <c r="B10" s="28"/>
      <c r="L10" s="28"/>
    </row>
    <row r="11" spans="2:46" s="1" customFormat="1" ht="12" customHeight="1">
      <c r="B11" s="28"/>
      <c r="D11" s="23" t="s">
        <v>17</v>
      </c>
      <c r="F11" s="21" t="s">
        <v>1</v>
      </c>
      <c r="I11" s="23" t="s">
        <v>18</v>
      </c>
      <c r="J11" s="21" t="s">
        <v>1</v>
      </c>
      <c r="L11" s="28"/>
    </row>
    <row r="12" spans="2:46" s="1" customFormat="1" ht="12" customHeight="1">
      <c r="B12" s="28"/>
      <c r="D12" s="23" t="s">
        <v>19</v>
      </c>
      <c r="F12" s="21" t="s">
        <v>20</v>
      </c>
      <c r="I12" s="23" t="s">
        <v>21</v>
      </c>
      <c r="J12" s="48" t="str">
        <f>'Rekapitulácia stavby'!AN8</f>
        <v>13. 12. 2021</v>
      </c>
      <c r="L12" s="28"/>
    </row>
    <row r="13" spans="2:46" s="1" customFormat="1" ht="10.9" customHeight="1">
      <c r="B13" s="28"/>
      <c r="L13" s="28"/>
    </row>
    <row r="14" spans="2:46" s="1" customFormat="1" ht="12" customHeight="1">
      <c r="B14" s="28"/>
      <c r="D14" s="23" t="s">
        <v>23</v>
      </c>
      <c r="I14" s="23" t="s">
        <v>24</v>
      </c>
      <c r="J14" s="21" t="s">
        <v>1</v>
      </c>
      <c r="L14" s="28"/>
    </row>
    <row r="15" spans="2:46" s="1" customFormat="1" ht="18" customHeight="1">
      <c r="B15" s="28"/>
      <c r="E15" s="21" t="s">
        <v>25</v>
      </c>
      <c r="I15" s="23" t="s">
        <v>26</v>
      </c>
      <c r="J15" s="21" t="s">
        <v>1</v>
      </c>
      <c r="L15" s="28"/>
    </row>
    <row r="16" spans="2:46" s="1" customFormat="1" ht="6.95" customHeight="1">
      <c r="B16" s="28"/>
      <c r="L16" s="28"/>
    </row>
    <row r="17" spans="2:12" s="1" customFormat="1" ht="12" customHeight="1">
      <c r="B17" s="28"/>
      <c r="D17" s="23" t="s">
        <v>27</v>
      </c>
      <c r="I17" s="23" t="s">
        <v>24</v>
      </c>
      <c r="J17" s="24" t="str">
        <f>'Rekapitulácia stavby'!AN13</f>
        <v>Vyplň údaj</v>
      </c>
      <c r="L17" s="28"/>
    </row>
    <row r="18" spans="2:12" s="1" customFormat="1" ht="18" customHeight="1">
      <c r="B18" s="28"/>
      <c r="E18" s="206" t="str">
        <f>'Rekapitulácia stavby'!E14</f>
        <v>Vyplň údaj</v>
      </c>
      <c r="F18" s="168"/>
      <c r="G18" s="168"/>
      <c r="H18" s="168"/>
      <c r="I18" s="23" t="s">
        <v>26</v>
      </c>
      <c r="J18" s="24" t="str">
        <f>'Rekapitulácia stavby'!AN14</f>
        <v>Vyplň údaj</v>
      </c>
      <c r="L18" s="28"/>
    </row>
    <row r="19" spans="2:12" s="1" customFormat="1" ht="6.95" customHeight="1">
      <c r="B19" s="28"/>
      <c r="L19" s="28"/>
    </row>
    <row r="20" spans="2:12" s="1" customFormat="1" ht="12" customHeight="1">
      <c r="B20" s="28"/>
      <c r="D20" s="23" t="s">
        <v>29</v>
      </c>
      <c r="I20" s="23" t="s">
        <v>24</v>
      </c>
      <c r="J20" s="21" t="str">
        <f>IF('Rekapitulácia stavby'!AN16="","",'Rekapitulácia stavby'!AN16)</f>
        <v/>
      </c>
      <c r="L20" s="28"/>
    </row>
    <row r="21" spans="2:12" s="1" customFormat="1" ht="18" customHeight="1">
      <c r="B21" s="28"/>
      <c r="E21" s="21" t="str">
        <f>IF('Rekapitulácia stavby'!E17="","",'Rekapitulácia stavby'!E17)</f>
        <v xml:space="preserve"> </v>
      </c>
      <c r="I21" s="23" t="s">
        <v>26</v>
      </c>
      <c r="J21" s="21" t="str">
        <f>IF('Rekapitulácia stavby'!AN17="","",'Rekapitulácia stavby'!AN17)</f>
        <v/>
      </c>
      <c r="L21" s="28"/>
    </row>
    <row r="22" spans="2:12" s="1" customFormat="1" ht="6.95" customHeight="1">
      <c r="B22" s="28"/>
      <c r="L22" s="28"/>
    </row>
    <row r="23" spans="2:12" s="1" customFormat="1" ht="12" customHeight="1">
      <c r="B23" s="28"/>
      <c r="D23" s="23" t="s">
        <v>32</v>
      </c>
      <c r="I23" s="23" t="s">
        <v>24</v>
      </c>
      <c r="J23" s="21" t="str">
        <f>IF('Rekapitulácia stavby'!AN19="","",'Rekapitulácia stavby'!AN19)</f>
        <v/>
      </c>
      <c r="L23" s="28"/>
    </row>
    <row r="24" spans="2:12" s="1" customFormat="1" ht="18" customHeight="1">
      <c r="B24" s="28"/>
      <c r="E24" s="21" t="str">
        <f>IF('Rekapitulácia stavby'!E20="","",'Rekapitulácia stavby'!E20)</f>
        <v xml:space="preserve"> </v>
      </c>
      <c r="I24" s="23" t="s">
        <v>26</v>
      </c>
      <c r="J24" s="21" t="str">
        <f>IF('Rekapitulácia stavby'!AN20="","",'Rekapitulácia stavby'!AN20)</f>
        <v/>
      </c>
      <c r="L24" s="28"/>
    </row>
    <row r="25" spans="2:12" s="1" customFormat="1" ht="6.95" customHeight="1">
      <c r="B25" s="28"/>
      <c r="L25" s="28"/>
    </row>
    <row r="26" spans="2:12" s="1" customFormat="1" ht="12" customHeight="1">
      <c r="B26" s="28"/>
      <c r="D26" s="23" t="s">
        <v>33</v>
      </c>
      <c r="L26" s="28"/>
    </row>
    <row r="27" spans="2:12" s="7" customFormat="1" ht="155.25" customHeight="1">
      <c r="B27" s="84"/>
      <c r="E27" s="172" t="s">
        <v>34</v>
      </c>
      <c r="F27" s="172"/>
      <c r="G27" s="172"/>
      <c r="H27" s="172"/>
      <c r="L27" s="84"/>
    </row>
    <row r="28" spans="2:12" s="1" customFormat="1" ht="6.95" customHeight="1">
      <c r="B28" s="28"/>
      <c r="L28" s="28"/>
    </row>
    <row r="29" spans="2:12" s="1" customFormat="1" ht="6.95" customHeight="1">
      <c r="B29" s="28"/>
      <c r="D29" s="49"/>
      <c r="E29" s="49"/>
      <c r="F29" s="49"/>
      <c r="G29" s="49"/>
      <c r="H29" s="49"/>
      <c r="I29" s="49"/>
      <c r="J29" s="49"/>
      <c r="K29" s="49"/>
      <c r="L29" s="28"/>
    </row>
    <row r="30" spans="2:12" s="1" customFormat="1" ht="25.35" customHeight="1">
      <c r="B30" s="28"/>
      <c r="D30" s="85" t="s">
        <v>35</v>
      </c>
      <c r="J30" s="61">
        <f>ROUND(J130, 2)</f>
        <v>0</v>
      </c>
      <c r="L30" s="28"/>
    </row>
    <row r="31" spans="2:12" s="1" customFormat="1" ht="6.95" customHeight="1">
      <c r="B31" s="28"/>
      <c r="D31" s="49"/>
      <c r="E31" s="49"/>
      <c r="F31" s="49"/>
      <c r="G31" s="49"/>
      <c r="H31" s="49"/>
      <c r="I31" s="49"/>
      <c r="J31" s="49"/>
      <c r="K31" s="49"/>
      <c r="L31" s="28"/>
    </row>
    <row r="32" spans="2:12" s="1" customFormat="1" ht="14.45" customHeight="1">
      <c r="B32" s="28"/>
      <c r="F32" s="31" t="s">
        <v>37</v>
      </c>
      <c r="I32" s="31" t="s">
        <v>36</v>
      </c>
      <c r="J32" s="31" t="s">
        <v>38</v>
      </c>
      <c r="L32" s="28"/>
    </row>
    <row r="33" spans="2:12" s="1" customFormat="1" ht="14.45" customHeight="1">
      <c r="B33" s="28"/>
      <c r="D33" s="86" t="s">
        <v>39</v>
      </c>
      <c r="E33" s="23" t="s">
        <v>40</v>
      </c>
      <c r="F33" s="87">
        <f>ROUND((SUM(BE130:BE237)),  2)</f>
        <v>0</v>
      </c>
      <c r="I33" s="88">
        <v>0.2</v>
      </c>
      <c r="J33" s="87">
        <f>ROUND(((SUM(BE130:BE237))*I33),  2)</f>
        <v>0</v>
      </c>
      <c r="L33" s="28"/>
    </row>
    <row r="34" spans="2:12" s="1" customFormat="1" ht="14.45" customHeight="1">
      <c r="B34" s="28"/>
      <c r="E34" s="23" t="s">
        <v>41</v>
      </c>
      <c r="F34" s="87">
        <f>ROUND((SUM(BF130:BF237)),  2)</f>
        <v>0</v>
      </c>
      <c r="I34" s="88">
        <v>0.2</v>
      </c>
      <c r="J34" s="87">
        <f>ROUND(((SUM(BF130:BF237))*I34),  2)</f>
        <v>0</v>
      </c>
      <c r="L34" s="28"/>
    </row>
    <row r="35" spans="2:12" s="1" customFormat="1" ht="14.45" hidden="1" customHeight="1">
      <c r="B35" s="28"/>
      <c r="E35" s="23" t="s">
        <v>42</v>
      </c>
      <c r="F35" s="87">
        <f>ROUND((SUM(BG130:BG237)),  2)</f>
        <v>0</v>
      </c>
      <c r="I35" s="88">
        <v>0.2</v>
      </c>
      <c r="J35" s="87">
        <f>0</f>
        <v>0</v>
      </c>
      <c r="L35" s="28"/>
    </row>
    <row r="36" spans="2:12" s="1" customFormat="1" ht="14.45" hidden="1" customHeight="1">
      <c r="B36" s="28"/>
      <c r="E36" s="23" t="s">
        <v>43</v>
      </c>
      <c r="F36" s="87">
        <f>ROUND((SUM(BH130:BH237)),  2)</f>
        <v>0</v>
      </c>
      <c r="I36" s="88">
        <v>0.2</v>
      </c>
      <c r="J36" s="87">
        <f>0</f>
        <v>0</v>
      </c>
      <c r="L36" s="28"/>
    </row>
    <row r="37" spans="2:12" s="1" customFormat="1" ht="14.45" hidden="1" customHeight="1">
      <c r="B37" s="28"/>
      <c r="E37" s="23" t="s">
        <v>44</v>
      </c>
      <c r="F37" s="87">
        <f>ROUND((SUM(BI130:BI237)),  2)</f>
        <v>0</v>
      </c>
      <c r="I37" s="88">
        <v>0</v>
      </c>
      <c r="J37" s="87">
        <f>0</f>
        <v>0</v>
      </c>
      <c r="L37" s="28"/>
    </row>
    <row r="38" spans="2:12" s="1" customFormat="1" ht="6.95" customHeight="1">
      <c r="B38" s="28"/>
      <c r="L38" s="28"/>
    </row>
    <row r="39" spans="2:12" s="1" customFormat="1" ht="25.35" customHeight="1">
      <c r="B39" s="28"/>
      <c r="C39" s="89"/>
      <c r="D39" s="90" t="s">
        <v>45</v>
      </c>
      <c r="E39" s="52"/>
      <c r="F39" s="52"/>
      <c r="G39" s="91" t="s">
        <v>46</v>
      </c>
      <c r="H39" s="92" t="s">
        <v>47</v>
      </c>
      <c r="I39" s="52"/>
      <c r="J39" s="93">
        <f>SUM(J30:J37)</f>
        <v>0</v>
      </c>
      <c r="K39" s="94"/>
      <c r="L39" s="28"/>
    </row>
    <row r="40" spans="2:12" s="1" customFormat="1" ht="14.45" customHeight="1">
      <c r="B40" s="28"/>
      <c r="L40" s="28"/>
    </row>
    <row r="41" spans="2:12" ht="14.45" customHeight="1">
      <c r="B41" s="16"/>
      <c r="L41" s="16"/>
    </row>
    <row r="42" spans="2:12" ht="14.45" customHeight="1">
      <c r="B42" s="16"/>
      <c r="L42" s="16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37" t="s">
        <v>48</v>
      </c>
      <c r="E50" s="38"/>
      <c r="F50" s="38"/>
      <c r="G50" s="37" t="s">
        <v>49</v>
      </c>
      <c r="H50" s="38"/>
      <c r="I50" s="38"/>
      <c r="J50" s="38"/>
      <c r="K50" s="38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.15">
      <c r="B61" s="28"/>
      <c r="D61" s="39" t="s">
        <v>50</v>
      </c>
      <c r="E61" s="30"/>
      <c r="F61" s="95" t="s">
        <v>51</v>
      </c>
      <c r="G61" s="39" t="s">
        <v>50</v>
      </c>
      <c r="H61" s="30"/>
      <c r="I61" s="30"/>
      <c r="J61" s="96" t="s">
        <v>51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.15">
      <c r="B65" s="28"/>
      <c r="D65" s="37" t="s">
        <v>52</v>
      </c>
      <c r="E65" s="38"/>
      <c r="F65" s="38"/>
      <c r="G65" s="37" t="s">
        <v>53</v>
      </c>
      <c r="H65" s="38"/>
      <c r="I65" s="38"/>
      <c r="J65" s="38"/>
      <c r="K65" s="38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.15">
      <c r="B76" s="28"/>
      <c r="D76" s="39" t="s">
        <v>50</v>
      </c>
      <c r="E76" s="30"/>
      <c r="F76" s="95" t="s">
        <v>51</v>
      </c>
      <c r="G76" s="39" t="s">
        <v>50</v>
      </c>
      <c r="H76" s="30"/>
      <c r="I76" s="30"/>
      <c r="J76" s="96" t="s">
        <v>51</v>
      </c>
      <c r="K76" s="30"/>
      <c r="L76" s="28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28"/>
    </row>
    <row r="81" spans="2:47" s="1" customFormat="1" ht="6.95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28"/>
    </row>
    <row r="82" spans="2:47" s="1" customFormat="1" ht="24.95" customHeight="1">
      <c r="B82" s="28"/>
      <c r="C82" s="17" t="s">
        <v>91</v>
      </c>
      <c r="L82" s="28"/>
    </row>
    <row r="83" spans="2:47" s="1" customFormat="1" ht="6.95" customHeight="1">
      <c r="B83" s="28"/>
      <c r="L83" s="28"/>
    </row>
    <row r="84" spans="2:47" s="1" customFormat="1" ht="12" customHeight="1">
      <c r="B84" s="28"/>
      <c r="C84" s="23" t="s">
        <v>15</v>
      </c>
      <c r="L84" s="28"/>
    </row>
    <row r="85" spans="2:47" s="1" customFormat="1" ht="16.5" customHeight="1">
      <c r="B85" s="28"/>
      <c r="E85" s="204" t="str">
        <f>E7</f>
        <v>FILMOVÉ A TELEVÍZNE ŠTÚDIO / ATELIÉR KKR/</v>
      </c>
      <c r="F85" s="205"/>
      <c r="G85" s="205"/>
      <c r="H85" s="205"/>
      <c r="L85" s="28"/>
    </row>
    <row r="86" spans="2:47" s="1" customFormat="1" ht="12" customHeight="1">
      <c r="B86" s="28"/>
      <c r="C86" s="23" t="s">
        <v>89</v>
      </c>
      <c r="L86" s="28"/>
    </row>
    <row r="87" spans="2:47" s="1" customFormat="1" ht="16.5" customHeight="1">
      <c r="B87" s="28"/>
      <c r="E87" s="201" t="str">
        <f>E9</f>
        <v>02 - SVETELNÁ TECHNIKA A ELEKTROINŠTALÁCIA ŠTÚDIA</v>
      </c>
      <c r="F87" s="203"/>
      <c r="G87" s="203"/>
      <c r="H87" s="203"/>
      <c r="L87" s="28"/>
    </row>
    <row r="88" spans="2:47" s="1" customFormat="1" ht="6.95" customHeight="1">
      <c r="B88" s="28"/>
      <c r="L88" s="28"/>
    </row>
    <row r="89" spans="2:47" s="1" customFormat="1" ht="12" customHeight="1">
      <c r="B89" s="28"/>
      <c r="C89" s="23" t="s">
        <v>19</v>
      </c>
      <c r="F89" s="21" t="str">
        <f>F12</f>
        <v>Bratislava, Svoradova 2</v>
      </c>
      <c r="I89" s="23" t="s">
        <v>21</v>
      </c>
      <c r="J89" s="48" t="str">
        <f>IF(J12="","",J12)</f>
        <v>13. 12. 2021</v>
      </c>
      <c r="L89" s="28"/>
    </row>
    <row r="90" spans="2:47" s="1" customFormat="1" ht="6.95" customHeight="1">
      <c r="B90" s="28"/>
      <c r="L90" s="28"/>
    </row>
    <row r="91" spans="2:47" s="1" customFormat="1" ht="15.2" customHeight="1">
      <c r="B91" s="28"/>
      <c r="C91" s="23" t="s">
        <v>23</v>
      </c>
      <c r="F91" s="21" t="str">
        <f>E15</f>
        <v>Vysoká škola múzických umení v Bratislave, FaTF</v>
      </c>
      <c r="I91" s="23" t="s">
        <v>29</v>
      </c>
      <c r="J91" s="26" t="str">
        <f>E21</f>
        <v xml:space="preserve"> </v>
      </c>
      <c r="L91" s="28"/>
    </row>
    <row r="92" spans="2:47" s="1" customFormat="1" ht="15.2" customHeight="1">
      <c r="B92" s="28"/>
      <c r="C92" s="23" t="s">
        <v>27</v>
      </c>
      <c r="F92" s="21" t="str">
        <f>IF(E18="","",E18)</f>
        <v>Vyplň údaj</v>
      </c>
      <c r="I92" s="23" t="s">
        <v>32</v>
      </c>
      <c r="J92" s="26" t="str">
        <f>E24</f>
        <v xml:space="preserve"> </v>
      </c>
      <c r="L92" s="28"/>
    </row>
    <row r="93" spans="2:47" s="1" customFormat="1" ht="10.35" customHeight="1">
      <c r="B93" s="28"/>
      <c r="L93" s="28"/>
    </row>
    <row r="94" spans="2:47" s="1" customFormat="1" ht="29.25" customHeight="1">
      <c r="B94" s="28"/>
      <c r="C94" s="97" t="s">
        <v>92</v>
      </c>
      <c r="D94" s="89"/>
      <c r="E94" s="89"/>
      <c r="F94" s="89"/>
      <c r="G94" s="89"/>
      <c r="H94" s="89"/>
      <c r="I94" s="89"/>
      <c r="J94" s="98" t="s">
        <v>93</v>
      </c>
      <c r="K94" s="89"/>
      <c r="L94" s="28"/>
    </row>
    <row r="95" spans="2:47" s="1" customFormat="1" ht="10.35" customHeight="1">
      <c r="B95" s="28"/>
      <c r="L95" s="28"/>
    </row>
    <row r="96" spans="2:47" s="1" customFormat="1" ht="22.9" customHeight="1">
      <c r="B96" s="28"/>
      <c r="C96" s="99" t="s">
        <v>94</v>
      </c>
      <c r="J96" s="61">
        <f>J130</f>
        <v>0</v>
      </c>
      <c r="L96" s="28"/>
      <c r="AU96" s="13" t="s">
        <v>95</v>
      </c>
    </row>
    <row r="97" spans="2:12" s="8" customFormat="1" ht="24.95" customHeight="1">
      <c r="B97" s="100"/>
      <c r="D97" s="101" t="s">
        <v>101</v>
      </c>
      <c r="E97" s="102"/>
      <c r="F97" s="102"/>
      <c r="G97" s="102"/>
      <c r="H97" s="102"/>
      <c r="I97" s="102"/>
      <c r="J97" s="103">
        <f>J131</f>
        <v>0</v>
      </c>
      <c r="L97" s="100"/>
    </row>
    <row r="98" spans="2:12" s="9" customFormat="1" ht="19.899999999999999" customHeight="1">
      <c r="B98" s="104"/>
      <c r="D98" s="105" t="s">
        <v>181</v>
      </c>
      <c r="E98" s="106"/>
      <c r="F98" s="106"/>
      <c r="G98" s="106"/>
      <c r="H98" s="106"/>
      <c r="I98" s="106"/>
      <c r="J98" s="107">
        <f>J132</f>
        <v>0</v>
      </c>
      <c r="L98" s="104"/>
    </row>
    <row r="99" spans="2:12" s="9" customFormat="1" ht="19.899999999999999" customHeight="1">
      <c r="B99" s="104"/>
      <c r="D99" s="105" t="s">
        <v>182</v>
      </c>
      <c r="E99" s="106"/>
      <c r="F99" s="106"/>
      <c r="G99" s="106"/>
      <c r="H99" s="106"/>
      <c r="I99" s="106"/>
      <c r="J99" s="107">
        <f>J139</f>
        <v>0</v>
      </c>
      <c r="L99" s="104"/>
    </row>
    <row r="100" spans="2:12" s="9" customFormat="1" ht="19.899999999999999" customHeight="1">
      <c r="B100" s="104"/>
      <c r="D100" s="105" t="s">
        <v>183</v>
      </c>
      <c r="E100" s="106"/>
      <c r="F100" s="106"/>
      <c r="G100" s="106"/>
      <c r="H100" s="106"/>
      <c r="I100" s="106"/>
      <c r="J100" s="107">
        <f>J148</f>
        <v>0</v>
      </c>
      <c r="L100" s="104"/>
    </row>
    <row r="101" spans="2:12" s="9" customFormat="1" ht="19.899999999999999" customHeight="1">
      <c r="B101" s="104"/>
      <c r="D101" s="105" t="s">
        <v>184</v>
      </c>
      <c r="E101" s="106"/>
      <c r="F101" s="106"/>
      <c r="G101" s="106"/>
      <c r="H101" s="106"/>
      <c r="I101" s="106"/>
      <c r="J101" s="107">
        <f>J157</f>
        <v>0</v>
      </c>
      <c r="L101" s="104"/>
    </row>
    <row r="102" spans="2:12" s="9" customFormat="1" ht="19.899999999999999" customHeight="1">
      <c r="B102" s="104"/>
      <c r="D102" s="105" t="s">
        <v>185</v>
      </c>
      <c r="E102" s="106"/>
      <c r="F102" s="106"/>
      <c r="G102" s="106"/>
      <c r="H102" s="106"/>
      <c r="I102" s="106"/>
      <c r="J102" s="107">
        <f>J166</f>
        <v>0</v>
      </c>
      <c r="L102" s="104"/>
    </row>
    <row r="103" spans="2:12" s="9" customFormat="1" ht="19.899999999999999" customHeight="1">
      <c r="B103" s="104"/>
      <c r="D103" s="105" t="s">
        <v>186</v>
      </c>
      <c r="E103" s="106"/>
      <c r="F103" s="106"/>
      <c r="G103" s="106"/>
      <c r="H103" s="106"/>
      <c r="I103" s="106"/>
      <c r="J103" s="107">
        <f>J174</f>
        <v>0</v>
      </c>
      <c r="L103" s="104"/>
    </row>
    <row r="104" spans="2:12" s="9" customFormat="1" ht="19.899999999999999" customHeight="1">
      <c r="B104" s="104"/>
      <c r="D104" s="105" t="s">
        <v>187</v>
      </c>
      <c r="E104" s="106"/>
      <c r="F104" s="106"/>
      <c r="G104" s="106"/>
      <c r="H104" s="106"/>
      <c r="I104" s="106"/>
      <c r="J104" s="107">
        <f>J181</f>
        <v>0</v>
      </c>
      <c r="L104" s="104"/>
    </row>
    <row r="105" spans="2:12" s="9" customFormat="1" ht="19.899999999999999" customHeight="1">
      <c r="B105" s="104"/>
      <c r="D105" s="105" t="s">
        <v>188</v>
      </c>
      <c r="E105" s="106"/>
      <c r="F105" s="106"/>
      <c r="G105" s="106"/>
      <c r="H105" s="106"/>
      <c r="I105" s="106"/>
      <c r="J105" s="107">
        <f>J185</f>
        <v>0</v>
      </c>
      <c r="L105" s="104"/>
    </row>
    <row r="106" spans="2:12" s="9" customFormat="1" ht="14.85" customHeight="1">
      <c r="B106" s="104"/>
      <c r="D106" s="105" t="s">
        <v>189</v>
      </c>
      <c r="E106" s="106"/>
      <c r="F106" s="106"/>
      <c r="G106" s="106"/>
      <c r="H106" s="106"/>
      <c r="I106" s="106"/>
      <c r="J106" s="107">
        <f>J186</f>
        <v>0</v>
      </c>
      <c r="L106" s="104"/>
    </row>
    <row r="107" spans="2:12" s="9" customFormat="1" ht="14.85" customHeight="1">
      <c r="B107" s="104"/>
      <c r="D107" s="105" t="s">
        <v>190</v>
      </c>
      <c r="E107" s="106"/>
      <c r="F107" s="106"/>
      <c r="G107" s="106"/>
      <c r="H107" s="106"/>
      <c r="I107" s="106"/>
      <c r="J107" s="107">
        <f>J188</f>
        <v>0</v>
      </c>
      <c r="L107" s="104"/>
    </row>
    <row r="108" spans="2:12" s="9" customFormat="1" ht="14.85" customHeight="1">
      <c r="B108" s="104"/>
      <c r="D108" s="105" t="s">
        <v>191</v>
      </c>
      <c r="E108" s="106"/>
      <c r="F108" s="106"/>
      <c r="G108" s="106"/>
      <c r="H108" s="106"/>
      <c r="I108" s="106"/>
      <c r="J108" s="107">
        <f>J207</f>
        <v>0</v>
      </c>
      <c r="L108" s="104"/>
    </row>
    <row r="109" spans="2:12" s="9" customFormat="1" ht="14.85" customHeight="1">
      <c r="B109" s="104"/>
      <c r="D109" s="105" t="s">
        <v>192</v>
      </c>
      <c r="E109" s="106"/>
      <c r="F109" s="106"/>
      <c r="G109" s="106"/>
      <c r="H109" s="106"/>
      <c r="I109" s="106"/>
      <c r="J109" s="107">
        <f>J227</f>
        <v>0</v>
      </c>
      <c r="L109" s="104"/>
    </row>
    <row r="110" spans="2:12" s="9" customFormat="1" ht="14.85" customHeight="1">
      <c r="B110" s="104"/>
      <c r="D110" s="105" t="s">
        <v>193</v>
      </c>
      <c r="E110" s="106"/>
      <c r="F110" s="106"/>
      <c r="G110" s="106"/>
      <c r="H110" s="106"/>
      <c r="I110" s="106"/>
      <c r="J110" s="107">
        <f>J229</f>
        <v>0</v>
      </c>
      <c r="L110" s="104"/>
    </row>
    <row r="111" spans="2:12" s="1" customFormat="1" ht="21.75" customHeight="1">
      <c r="B111" s="28"/>
      <c r="L111" s="28"/>
    </row>
    <row r="112" spans="2:12" s="1" customFormat="1" ht="6.95" customHeight="1">
      <c r="B112" s="40"/>
      <c r="C112" s="41"/>
      <c r="D112" s="41"/>
      <c r="E112" s="41"/>
      <c r="F112" s="41"/>
      <c r="G112" s="41"/>
      <c r="H112" s="41"/>
      <c r="I112" s="41"/>
      <c r="J112" s="41"/>
      <c r="K112" s="41"/>
      <c r="L112" s="28"/>
    </row>
    <row r="116" spans="2:12" s="1" customFormat="1" ht="6.95" customHeight="1">
      <c r="B116" s="42"/>
      <c r="C116" s="43"/>
      <c r="D116" s="43"/>
      <c r="E116" s="43"/>
      <c r="F116" s="43"/>
      <c r="G116" s="43"/>
      <c r="H116" s="43"/>
      <c r="I116" s="43"/>
      <c r="J116" s="43"/>
      <c r="K116" s="43"/>
      <c r="L116" s="28"/>
    </row>
    <row r="117" spans="2:12" s="1" customFormat="1" ht="24.95" customHeight="1">
      <c r="B117" s="28"/>
      <c r="C117" s="17" t="s">
        <v>103</v>
      </c>
      <c r="L117" s="28"/>
    </row>
    <row r="118" spans="2:12" s="1" customFormat="1" ht="6.95" customHeight="1">
      <c r="B118" s="28"/>
      <c r="L118" s="28"/>
    </row>
    <row r="119" spans="2:12" s="1" customFormat="1" ht="12" customHeight="1">
      <c r="B119" s="28"/>
      <c r="C119" s="23" t="s">
        <v>15</v>
      </c>
      <c r="L119" s="28"/>
    </row>
    <row r="120" spans="2:12" s="1" customFormat="1" ht="16.5" customHeight="1">
      <c r="B120" s="28"/>
      <c r="E120" s="204" t="str">
        <f>E7</f>
        <v>FILMOVÉ A TELEVÍZNE ŠTÚDIO / ATELIÉR KKR/</v>
      </c>
      <c r="F120" s="205"/>
      <c r="G120" s="205"/>
      <c r="H120" s="205"/>
      <c r="L120" s="28"/>
    </row>
    <row r="121" spans="2:12" s="1" customFormat="1" ht="12" customHeight="1">
      <c r="B121" s="28"/>
      <c r="C121" s="23" t="s">
        <v>89</v>
      </c>
      <c r="L121" s="28"/>
    </row>
    <row r="122" spans="2:12" s="1" customFormat="1" ht="16.5" customHeight="1">
      <c r="B122" s="28"/>
      <c r="E122" s="201" t="str">
        <f>E9</f>
        <v>02 - SVETELNÁ TECHNIKA A ELEKTROINŠTALÁCIA ŠTÚDIA</v>
      </c>
      <c r="F122" s="203"/>
      <c r="G122" s="203"/>
      <c r="H122" s="203"/>
      <c r="L122" s="28"/>
    </row>
    <row r="123" spans="2:12" s="1" customFormat="1" ht="6.95" customHeight="1">
      <c r="B123" s="28"/>
      <c r="L123" s="28"/>
    </row>
    <row r="124" spans="2:12" s="1" customFormat="1" ht="12" customHeight="1">
      <c r="B124" s="28"/>
      <c r="C124" s="23" t="s">
        <v>19</v>
      </c>
      <c r="F124" s="21" t="str">
        <f>F12</f>
        <v>Bratislava, Svoradova 2</v>
      </c>
      <c r="I124" s="23" t="s">
        <v>21</v>
      </c>
      <c r="J124" s="48" t="str">
        <f>IF(J12="","",J12)</f>
        <v>13. 12. 2021</v>
      </c>
      <c r="L124" s="28"/>
    </row>
    <row r="125" spans="2:12" s="1" customFormat="1" ht="6.95" customHeight="1">
      <c r="B125" s="28"/>
      <c r="L125" s="28"/>
    </row>
    <row r="126" spans="2:12" s="1" customFormat="1" ht="15.2" customHeight="1">
      <c r="B126" s="28"/>
      <c r="C126" s="23" t="s">
        <v>23</v>
      </c>
      <c r="F126" s="21" t="str">
        <f>E15</f>
        <v>Vysoká škola múzických umení v Bratislave, FaTF</v>
      </c>
      <c r="I126" s="23" t="s">
        <v>29</v>
      </c>
      <c r="J126" s="26" t="str">
        <f>E21</f>
        <v xml:space="preserve"> </v>
      </c>
      <c r="L126" s="28"/>
    </row>
    <row r="127" spans="2:12" s="1" customFormat="1" ht="15.2" customHeight="1">
      <c r="B127" s="28"/>
      <c r="C127" s="23" t="s">
        <v>27</v>
      </c>
      <c r="F127" s="21" t="str">
        <f>IF(E18="","",E18)</f>
        <v>Vyplň údaj</v>
      </c>
      <c r="I127" s="23" t="s">
        <v>32</v>
      </c>
      <c r="J127" s="26" t="str">
        <f>E24</f>
        <v xml:space="preserve"> </v>
      </c>
      <c r="L127" s="28"/>
    </row>
    <row r="128" spans="2:12" s="1" customFormat="1" ht="10.35" customHeight="1">
      <c r="B128" s="28"/>
      <c r="L128" s="28"/>
    </row>
    <row r="129" spans="2:65" s="10" customFormat="1" ht="29.25" customHeight="1">
      <c r="B129" s="108"/>
      <c r="C129" s="109" t="s">
        <v>104</v>
      </c>
      <c r="D129" s="110" t="s">
        <v>60</v>
      </c>
      <c r="E129" s="110" t="s">
        <v>56</v>
      </c>
      <c r="F129" s="110" t="s">
        <v>57</v>
      </c>
      <c r="G129" s="110" t="s">
        <v>105</v>
      </c>
      <c r="H129" s="110" t="s">
        <v>106</v>
      </c>
      <c r="I129" s="110" t="s">
        <v>107</v>
      </c>
      <c r="J129" s="111" t="s">
        <v>93</v>
      </c>
      <c r="K129" s="112" t="s">
        <v>108</v>
      </c>
      <c r="L129" s="108"/>
      <c r="M129" s="54" t="s">
        <v>1</v>
      </c>
      <c r="N129" s="55" t="s">
        <v>39</v>
      </c>
      <c r="O129" s="55" t="s">
        <v>109</v>
      </c>
      <c r="P129" s="55" t="s">
        <v>110</v>
      </c>
      <c r="Q129" s="55" t="s">
        <v>111</v>
      </c>
      <c r="R129" s="55" t="s">
        <v>112</v>
      </c>
      <c r="S129" s="55" t="s">
        <v>113</v>
      </c>
      <c r="T129" s="56" t="s">
        <v>114</v>
      </c>
    </row>
    <row r="130" spans="2:65" s="1" customFormat="1" ht="22.9" customHeight="1">
      <c r="B130" s="28"/>
      <c r="C130" s="59" t="s">
        <v>94</v>
      </c>
      <c r="J130" s="113">
        <f>BK130</f>
        <v>0</v>
      </c>
      <c r="L130" s="28"/>
      <c r="M130" s="57"/>
      <c r="N130" s="49"/>
      <c r="O130" s="49"/>
      <c r="P130" s="114">
        <f>P131</f>
        <v>0</v>
      </c>
      <c r="Q130" s="49"/>
      <c r="R130" s="114">
        <f>R131</f>
        <v>0</v>
      </c>
      <c r="S130" s="49"/>
      <c r="T130" s="115">
        <f>T131</f>
        <v>0</v>
      </c>
      <c r="AT130" s="13" t="s">
        <v>74</v>
      </c>
      <c r="AU130" s="13" t="s">
        <v>95</v>
      </c>
      <c r="BK130" s="116">
        <f>BK131</f>
        <v>0</v>
      </c>
    </row>
    <row r="131" spans="2:65" s="11" customFormat="1" ht="25.9" customHeight="1">
      <c r="B131" s="117"/>
      <c r="D131" s="118" t="s">
        <v>74</v>
      </c>
      <c r="E131" s="119" t="s">
        <v>171</v>
      </c>
      <c r="F131" s="119" t="s">
        <v>172</v>
      </c>
      <c r="I131" s="120"/>
      <c r="J131" s="121">
        <f>BK131</f>
        <v>0</v>
      </c>
      <c r="L131" s="117"/>
      <c r="M131" s="122"/>
      <c r="P131" s="123">
        <f>P132+P139+P148+P157+P166+P174+P181+P185</f>
        <v>0</v>
      </c>
      <c r="R131" s="123">
        <f>R132+R139+R148+R157+R166+R174+R181+R185</f>
        <v>0</v>
      </c>
      <c r="T131" s="124">
        <f>T132+T139+T148+T157+T166+T174+T181+T185</f>
        <v>0</v>
      </c>
      <c r="AR131" s="118" t="s">
        <v>132</v>
      </c>
      <c r="AT131" s="125" t="s">
        <v>74</v>
      </c>
      <c r="AU131" s="125" t="s">
        <v>75</v>
      </c>
      <c r="AY131" s="118" t="s">
        <v>117</v>
      </c>
      <c r="BK131" s="126">
        <f>BK132+BK139+BK148+BK157+BK166+BK174+BK181+BK185</f>
        <v>0</v>
      </c>
    </row>
    <row r="132" spans="2:65" s="11" customFormat="1" ht="22.9" customHeight="1">
      <c r="B132" s="117"/>
      <c r="D132" s="118" t="s">
        <v>74</v>
      </c>
      <c r="E132" s="127" t="s">
        <v>194</v>
      </c>
      <c r="F132" s="127" t="s">
        <v>195</v>
      </c>
      <c r="I132" s="120"/>
      <c r="J132" s="128">
        <f>BK132</f>
        <v>0</v>
      </c>
      <c r="L132" s="117"/>
      <c r="M132" s="122"/>
      <c r="P132" s="123">
        <f>SUM(P133:P138)</f>
        <v>0</v>
      </c>
      <c r="R132" s="123">
        <f>SUM(R133:R138)</f>
        <v>0</v>
      </c>
      <c r="T132" s="124">
        <f>SUM(T133:T138)</f>
        <v>0</v>
      </c>
      <c r="AR132" s="118" t="s">
        <v>132</v>
      </c>
      <c r="AT132" s="125" t="s">
        <v>74</v>
      </c>
      <c r="AU132" s="125" t="s">
        <v>83</v>
      </c>
      <c r="AY132" s="118" t="s">
        <v>117</v>
      </c>
      <c r="BK132" s="126">
        <f>SUM(BK133:BK138)</f>
        <v>0</v>
      </c>
    </row>
    <row r="133" spans="2:65" s="1" customFormat="1" ht="37.9" customHeight="1">
      <c r="B133" s="129"/>
      <c r="C133" s="130" t="s">
        <v>83</v>
      </c>
      <c r="D133" s="130" t="s">
        <v>121</v>
      </c>
      <c r="E133" s="131" t="s">
        <v>196</v>
      </c>
      <c r="F133" s="132" t="s">
        <v>197</v>
      </c>
      <c r="G133" s="133" t="s">
        <v>142</v>
      </c>
      <c r="H133" s="134">
        <v>10</v>
      </c>
      <c r="I133" s="135"/>
      <c r="J133" s="136">
        <f>ROUND(I133*H133,2)</f>
        <v>0</v>
      </c>
      <c r="K133" s="137"/>
      <c r="L133" s="28"/>
      <c r="M133" s="138" t="s">
        <v>1</v>
      </c>
      <c r="N133" s="139" t="s">
        <v>41</v>
      </c>
      <c r="P133" s="140">
        <f>O133*H133</f>
        <v>0</v>
      </c>
      <c r="Q133" s="140">
        <v>0</v>
      </c>
      <c r="R133" s="140">
        <f>Q133*H133</f>
        <v>0</v>
      </c>
      <c r="S133" s="140">
        <v>0</v>
      </c>
      <c r="T133" s="141">
        <f>S133*H133</f>
        <v>0</v>
      </c>
      <c r="AR133" s="142" t="s">
        <v>178</v>
      </c>
      <c r="AT133" s="142" t="s">
        <v>121</v>
      </c>
      <c r="AU133" s="142" t="s">
        <v>120</v>
      </c>
      <c r="AY133" s="13" t="s">
        <v>117</v>
      </c>
      <c r="BE133" s="143">
        <f>IF(N133="základná",J133,0)</f>
        <v>0</v>
      </c>
      <c r="BF133" s="143">
        <f>IF(N133="znížená",J133,0)</f>
        <v>0</v>
      </c>
      <c r="BG133" s="143">
        <f>IF(N133="zákl. prenesená",J133,0)</f>
        <v>0</v>
      </c>
      <c r="BH133" s="143">
        <f>IF(N133="zníž. prenesená",J133,0)</f>
        <v>0</v>
      </c>
      <c r="BI133" s="143">
        <f>IF(N133="nulová",J133,0)</f>
        <v>0</v>
      </c>
      <c r="BJ133" s="13" t="s">
        <v>120</v>
      </c>
      <c r="BK133" s="143">
        <f>ROUND(I133*H133,2)</f>
        <v>0</v>
      </c>
      <c r="BL133" s="13" t="s">
        <v>178</v>
      </c>
      <c r="BM133" s="142" t="s">
        <v>198</v>
      </c>
    </row>
    <row r="134" spans="2:65" s="1" customFormat="1" ht="153.6">
      <c r="B134" s="28"/>
      <c r="D134" s="150" t="s">
        <v>199</v>
      </c>
      <c r="F134" s="151" t="s">
        <v>200</v>
      </c>
      <c r="I134" s="152"/>
      <c r="L134" s="28"/>
      <c r="M134" s="153"/>
      <c r="T134" s="51"/>
      <c r="AT134" s="13" t="s">
        <v>199</v>
      </c>
      <c r="AU134" s="13" t="s">
        <v>120</v>
      </c>
    </row>
    <row r="135" spans="2:65" s="1" customFormat="1" ht="37.9" customHeight="1">
      <c r="B135" s="129"/>
      <c r="C135" s="130" t="s">
        <v>120</v>
      </c>
      <c r="D135" s="130" t="s">
        <v>121</v>
      </c>
      <c r="E135" s="131" t="s">
        <v>201</v>
      </c>
      <c r="F135" s="132" t="s">
        <v>202</v>
      </c>
      <c r="G135" s="133" t="s">
        <v>142</v>
      </c>
      <c r="H135" s="134">
        <v>10</v>
      </c>
      <c r="I135" s="135"/>
      <c r="J135" s="136">
        <f>ROUND(I135*H135,2)</f>
        <v>0</v>
      </c>
      <c r="K135" s="137"/>
      <c r="L135" s="28"/>
      <c r="M135" s="138" t="s">
        <v>1</v>
      </c>
      <c r="N135" s="139" t="s">
        <v>41</v>
      </c>
      <c r="P135" s="140">
        <f>O135*H135</f>
        <v>0</v>
      </c>
      <c r="Q135" s="140">
        <v>0</v>
      </c>
      <c r="R135" s="140">
        <f>Q135*H135</f>
        <v>0</v>
      </c>
      <c r="S135" s="140">
        <v>0</v>
      </c>
      <c r="T135" s="141">
        <f>S135*H135</f>
        <v>0</v>
      </c>
      <c r="AR135" s="142" t="s">
        <v>178</v>
      </c>
      <c r="AT135" s="142" t="s">
        <v>121</v>
      </c>
      <c r="AU135" s="142" t="s">
        <v>120</v>
      </c>
      <c r="AY135" s="13" t="s">
        <v>117</v>
      </c>
      <c r="BE135" s="143">
        <f>IF(N135="základná",J135,0)</f>
        <v>0</v>
      </c>
      <c r="BF135" s="143">
        <f>IF(N135="znížená",J135,0)</f>
        <v>0</v>
      </c>
      <c r="BG135" s="143">
        <f>IF(N135="zákl. prenesená",J135,0)</f>
        <v>0</v>
      </c>
      <c r="BH135" s="143">
        <f>IF(N135="zníž. prenesená",J135,0)</f>
        <v>0</v>
      </c>
      <c r="BI135" s="143">
        <f>IF(N135="nulová",J135,0)</f>
        <v>0</v>
      </c>
      <c r="BJ135" s="13" t="s">
        <v>120</v>
      </c>
      <c r="BK135" s="143">
        <f>ROUND(I135*H135,2)</f>
        <v>0</v>
      </c>
      <c r="BL135" s="13" t="s">
        <v>178</v>
      </c>
      <c r="BM135" s="142" t="s">
        <v>203</v>
      </c>
    </row>
    <row r="136" spans="2:65" s="1" customFormat="1" ht="124.9">
      <c r="B136" s="28"/>
      <c r="D136" s="150" t="s">
        <v>199</v>
      </c>
      <c r="F136" s="151" t="s">
        <v>204</v>
      </c>
      <c r="I136" s="152"/>
      <c r="L136" s="28"/>
      <c r="M136" s="153"/>
      <c r="T136" s="51"/>
      <c r="AT136" s="13" t="s">
        <v>199</v>
      </c>
      <c r="AU136" s="13" t="s">
        <v>120</v>
      </c>
    </row>
    <row r="137" spans="2:65" s="1" customFormat="1" ht="37.9" customHeight="1">
      <c r="B137" s="129"/>
      <c r="C137" s="130" t="s">
        <v>132</v>
      </c>
      <c r="D137" s="130" t="s">
        <v>121</v>
      </c>
      <c r="E137" s="131" t="s">
        <v>205</v>
      </c>
      <c r="F137" s="132" t="s">
        <v>206</v>
      </c>
      <c r="G137" s="133" t="s">
        <v>142</v>
      </c>
      <c r="H137" s="134">
        <v>16</v>
      </c>
      <c r="I137" s="135"/>
      <c r="J137" s="136">
        <f>ROUND(I137*H137,2)</f>
        <v>0</v>
      </c>
      <c r="K137" s="137"/>
      <c r="L137" s="28"/>
      <c r="M137" s="138" t="s">
        <v>1</v>
      </c>
      <c r="N137" s="139" t="s">
        <v>41</v>
      </c>
      <c r="P137" s="140">
        <f>O137*H137</f>
        <v>0</v>
      </c>
      <c r="Q137" s="140">
        <v>0</v>
      </c>
      <c r="R137" s="140">
        <f>Q137*H137</f>
        <v>0</v>
      </c>
      <c r="S137" s="140">
        <v>0</v>
      </c>
      <c r="T137" s="141">
        <f>S137*H137</f>
        <v>0</v>
      </c>
      <c r="AR137" s="142" t="s">
        <v>178</v>
      </c>
      <c r="AT137" s="142" t="s">
        <v>121</v>
      </c>
      <c r="AU137" s="142" t="s">
        <v>120</v>
      </c>
      <c r="AY137" s="13" t="s">
        <v>117</v>
      </c>
      <c r="BE137" s="143">
        <f>IF(N137="základná",J137,0)</f>
        <v>0</v>
      </c>
      <c r="BF137" s="143">
        <f>IF(N137="znížená",J137,0)</f>
        <v>0</v>
      </c>
      <c r="BG137" s="143">
        <f>IF(N137="zákl. prenesená",J137,0)</f>
        <v>0</v>
      </c>
      <c r="BH137" s="143">
        <f>IF(N137="zníž. prenesená",J137,0)</f>
        <v>0</v>
      </c>
      <c r="BI137" s="143">
        <f>IF(N137="nulová",J137,0)</f>
        <v>0</v>
      </c>
      <c r="BJ137" s="13" t="s">
        <v>120</v>
      </c>
      <c r="BK137" s="143">
        <f>ROUND(I137*H137,2)</f>
        <v>0</v>
      </c>
      <c r="BL137" s="13" t="s">
        <v>178</v>
      </c>
      <c r="BM137" s="142" t="s">
        <v>207</v>
      </c>
    </row>
    <row r="138" spans="2:65" s="1" customFormat="1" ht="124.9">
      <c r="B138" s="28"/>
      <c r="D138" s="150" t="s">
        <v>199</v>
      </c>
      <c r="F138" s="151" t="s">
        <v>208</v>
      </c>
      <c r="I138" s="152"/>
      <c r="L138" s="28"/>
      <c r="M138" s="153"/>
      <c r="T138" s="51"/>
      <c r="AT138" s="13" t="s">
        <v>199</v>
      </c>
      <c r="AU138" s="13" t="s">
        <v>120</v>
      </c>
    </row>
    <row r="139" spans="2:65" s="11" customFormat="1" ht="22.9" customHeight="1">
      <c r="B139" s="117"/>
      <c r="D139" s="118" t="s">
        <v>74</v>
      </c>
      <c r="E139" s="127" t="s">
        <v>209</v>
      </c>
      <c r="F139" s="127" t="s">
        <v>210</v>
      </c>
      <c r="I139" s="120"/>
      <c r="J139" s="128">
        <f>BK139</f>
        <v>0</v>
      </c>
      <c r="L139" s="117"/>
      <c r="M139" s="122"/>
      <c r="P139" s="123">
        <f>SUM(P140:P147)</f>
        <v>0</v>
      </c>
      <c r="R139" s="123">
        <f>SUM(R140:R147)</f>
        <v>0</v>
      </c>
      <c r="T139" s="124">
        <f>SUM(T140:T147)</f>
        <v>0</v>
      </c>
      <c r="AR139" s="118" t="s">
        <v>132</v>
      </c>
      <c r="AT139" s="125" t="s">
        <v>74</v>
      </c>
      <c r="AU139" s="125" t="s">
        <v>83</v>
      </c>
      <c r="AY139" s="118" t="s">
        <v>117</v>
      </c>
      <c r="BK139" s="126">
        <f>SUM(BK140:BK147)</f>
        <v>0</v>
      </c>
    </row>
    <row r="140" spans="2:65" s="1" customFormat="1" ht="49.15" customHeight="1">
      <c r="B140" s="129"/>
      <c r="C140" s="130" t="s">
        <v>211</v>
      </c>
      <c r="D140" s="130" t="s">
        <v>121</v>
      </c>
      <c r="E140" s="131" t="s">
        <v>212</v>
      </c>
      <c r="F140" s="132" t="s">
        <v>213</v>
      </c>
      <c r="G140" s="133" t="s">
        <v>142</v>
      </c>
      <c r="H140" s="134">
        <v>1</v>
      </c>
      <c r="I140" s="135"/>
      <c r="J140" s="136">
        <f>ROUND(I140*H140,2)</f>
        <v>0</v>
      </c>
      <c r="K140" s="137"/>
      <c r="L140" s="28"/>
      <c r="M140" s="138" t="s">
        <v>1</v>
      </c>
      <c r="N140" s="139" t="s">
        <v>41</v>
      </c>
      <c r="P140" s="140">
        <f>O140*H140</f>
        <v>0</v>
      </c>
      <c r="Q140" s="140">
        <v>0</v>
      </c>
      <c r="R140" s="140">
        <f>Q140*H140</f>
        <v>0</v>
      </c>
      <c r="S140" s="140">
        <v>0</v>
      </c>
      <c r="T140" s="141">
        <f>S140*H140</f>
        <v>0</v>
      </c>
      <c r="AR140" s="142" t="s">
        <v>178</v>
      </c>
      <c r="AT140" s="142" t="s">
        <v>121</v>
      </c>
      <c r="AU140" s="142" t="s">
        <v>120</v>
      </c>
      <c r="AY140" s="13" t="s">
        <v>117</v>
      </c>
      <c r="BE140" s="143">
        <f>IF(N140="základná",J140,0)</f>
        <v>0</v>
      </c>
      <c r="BF140" s="143">
        <f>IF(N140="znížená",J140,0)</f>
        <v>0</v>
      </c>
      <c r="BG140" s="143">
        <f>IF(N140="zákl. prenesená",J140,0)</f>
        <v>0</v>
      </c>
      <c r="BH140" s="143">
        <f>IF(N140="zníž. prenesená",J140,0)</f>
        <v>0</v>
      </c>
      <c r="BI140" s="143">
        <f>IF(N140="nulová",J140,0)</f>
        <v>0</v>
      </c>
      <c r="BJ140" s="13" t="s">
        <v>120</v>
      </c>
      <c r="BK140" s="143">
        <f>ROUND(I140*H140,2)</f>
        <v>0</v>
      </c>
      <c r="BL140" s="13" t="s">
        <v>178</v>
      </c>
      <c r="BM140" s="142" t="s">
        <v>214</v>
      </c>
    </row>
    <row r="141" spans="2:65" s="1" customFormat="1" ht="105.6">
      <c r="B141" s="28"/>
      <c r="D141" s="150" t="s">
        <v>199</v>
      </c>
      <c r="F141" s="151" t="s">
        <v>215</v>
      </c>
      <c r="I141" s="152"/>
      <c r="L141" s="28"/>
      <c r="M141" s="153"/>
      <c r="T141" s="51"/>
      <c r="AT141" s="13" t="s">
        <v>199</v>
      </c>
      <c r="AU141" s="13" t="s">
        <v>120</v>
      </c>
    </row>
    <row r="142" spans="2:65" s="1" customFormat="1" ht="49.15" customHeight="1">
      <c r="B142" s="129"/>
      <c r="C142" s="130" t="s">
        <v>216</v>
      </c>
      <c r="D142" s="130" t="s">
        <v>121</v>
      </c>
      <c r="E142" s="131" t="s">
        <v>217</v>
      </c>
      <c r="F142" s="132" t="s">
        <v>218</v>
      </c>
      <c r="G142" s="133" t="s">
        <v>142</v>
      </c>
      <c r="H142" s="134">
        <v>1</v>
      </c>
      <c r="I142" s="135"/>
      <c r="J142" s="136">
        <f>ROUND(I142*H142,2)</f>
        <v>0</v>
      </c>
      <c r="K142" s="137"/>
      <c r="L142" s="28"/>
      <c r="M142" s="138" t="s">
        <v>1</v>
      </c>
      <c r="N142" s="139" t="s">
        <v>41</v>
      </c>
      <c r="P142" s="140">
        <f>O142*H142</f>
        <v>0</v>
      </c>
      <c r="Q142" s="140">
        <v>0</v>
      </c>
      <c r="R142" s="140">
        <f>Q142*H142</f>
        <v>0</v>
      </c>
      <c r="S142" s="140">
        <v>0</v>
      </c>
      <c r="T142" s="141">
        <f>S142*H142</f>
        <v>0</v>
      </c>
      <c r="AR142" s="142" t="s">
        <v>178</v>
      </c>
      <c r="AT142" s="142" t="s">
        <v>121</v>
      </c>
      <c r="AU142" s="142" t="s">
        <v>120</v>
      </c>
      <c r="AY142" s="13" t="s">
        <v>117</v>
      </c>
      <c r="BE142" s="143">
        <f>IF(N142="základná",J142,0)</f>
        <v>0</v>
      </c>
      <c r="BF142" s="143">
        <f>IF(N142="znížená",J142,0)</f>
        <v>0</v>
      </c>
      <c r="BG142" s="143">
        <f>IF(N142="zákl. prenesená",J142,0)</f>
        <v>0</v>
      </c>
      <c r="BH142" s="143">
        <f>IF(N142="zníž. prenesená",J142,0)</f>
        <v>0</v>
      </c>
      <c r="BI142" s="143">
        <f>IF(N142="nulová",J142,0)</f>
        <v>0</v>
      </c>
      <c r="BJ142" s="13" t="s">
        <v>120</v>
      </c>
      <c r="BK142" s="143">
        <f>ROUND(I142*H142,2)</f>
        <v>0</v>
      </c>
      <c r="BL142" s="13" t="s">
        <v>178</v>
      </c>
      <c r="BM142" s="142" t="s">
        <v>219</v>
      </c>
    </row>
    <row r="143" spans="2:65" s="1" customFormat="1" ht="67.150000000000006">
      <c r="B143" s="28"/>
      <c r="D143" s="150" t="s">
        <v>199</v>
      </c>
      <c r="F143" s="151" t="s">
        <v>220</v>
      </c>
      <c r="I143" s="152"/>
      <c r="L143" s="28"/>
      <c r="M143" s="153"/>
      <c r="T143" s="51"/>
      <c r="AT143" s="13" t="s">
        <v>199</v>
      </c>
      <c r="AU143" s="13" t="s">
        <v>120</v>
      </c>
    </row>
    <row r="144" spans="2:65" s="1" customFormat="1" ht="24.2" customHeight="1">
      <c r="B144" s="129"/>
      <c r="C144" s="130" t="s">
        <v>221</v>
      </c>
      <c r="D144" s="130" t="s">
        <v>121</v>
      </c>
      <c r="E144" s="131" t="s">
        <v>222</v>
      </c>
      <c r="F144" s="132" t="s">
        <v>223</v>
      </c>
      <c r="G144" s="133" t="s">
        <v>142</v>
      </c>
      <c r="H144" s="134">
        <v>1</v>
      </c>
      <c r="I144" s="135"/>
      <c r="J144" s="136">
        <f>ROUND(I144*H144,2)</f>
        <v>0</v>
      </c>
      <c r="K144" s="137"/>
      <c r="L144" s="28"/>
      <c r="M144" s="138" t="s">
        <v>1</v>
      </c>
      <c r="N144" s="139" t="s">
        <v>41</v>
      </c>
      <c r="P144" s="140">
        <f>O144*H144</f>
        <v>0</v>
      </c>
      <c r="Q144" s="140">
        <v>0</v>
      </c>
      <c r="R144" s="140">
        <f>Q144*H144</f>
        <v>0</v>
      </c>
      <c r="S144" s="140">
        <v>0</v>
      </c>
      <c r="T144" s="141">
        <f>S144*H144</f>
        <v>0</v>
      </c>
      <c r="AR144" s="142" t="s">
        <v>178</v>
      </c>
      <c r="AT144" s="142" t="s">
        <v>121</v>
      </c>
      <c r="AU144" s="142" t="s">
        <v>120</v>
      </c>
      <c r="AY144" s="13" t="s">
        <v>117</v>
      </c>
      <c r="BE144" s="143">
        <f>IF(N144="základná",J144,0)</f>
        <v>0</v>
      </c>
      <c r="BF144" s="143">
        <f>IF(N144="znížená",J144,0)</f>
        <v>0</v>
      </c>
      <c r="BG144" s="143">
        <f>IF(N144="zákl. prenesená",J144,0)</f>
        <v>0</v>
      </c>
      <c r="BH144" s="143">
        <f>IF(N144="zníž. prenesená",J144,0)</f>
        <v>0</v>
      </c>
      <c r="BI144" s="143">
        <f>IF(N144="nulová",J144,0)</f>
        <v>0</v>
      </c>
      <c r="BJ144" s="13" t="s">
        <v>120</v>
      </c>
      <c r="BK144" s="143">
        <f>ROUND(I144*H144,2)</f>
        <v>0</v>
      </c>
      <c r="BL144" s="13" t="s">
        <v>178</v>
      </c>
      <c r="BM144" s="142" t="s">
        <v>224</v>
      </c>
    </row>
    <row r="145" spans="2:65" s="1" customFormat="1" ht="19.149999999999999">
      <c r="B145" s="28"/>
      <c r="D145" s="150" t="s">
        <v>199</v>
      </c>
      <c r="F145" s="151" t="s">
        <v>225</v>
      </c>
      <c r="I145" s="152"/>
      <c r="L145" s="28"/>
      <c r="M145" s="153"/>
      <c r="T145" s="51"/>
      <c r="AT145" s="13" t="s">
        <v>199</v>
      </c>
      <c r="AU145" s="13" t="s">
        <v>120</v>
      </c>
    </row>
    <row r="146" spans="2:65" s="1" customFormat="1" ht="24.2" customHeight="1">
      <c r="B146" s="129"/>
      <c r="C146" s="130" t="s">
        <v>118</v>
      </c>
      <c r="D146" s="130" t="s">
        <v>121</v>
      </c>
      <c r="E146" s="131" t="s">
        <v>226</v>
      </c>
      <c r="F146" s="132" t="s">
        <v>227</v>
      </c>
      <c r="G146" s="133" t="s">
        <v>142</v>
      </c>
      <c r="H146" s="134">
        <v>1</v>
      </c>
      <c r="I146" s="135"/>
      <c r="J146" s="136">
        <f>ROUND(I146*H146,2)</f>
        <v>0</v>
      </c>
      <c r="K146" s="137"/>
      <c r="L146" s="28"/>
      <c r="M146" s="138" t="s">
        <v>1</v>
      </c>
      <c r="N146" s="139" t="s">
        <v>41</v>
      </c>
      <c r="P146" s="140">
        <f>O146*H146</f>
        <v>0</v>
      </c>
      <c r="Q146" s="140">
        <v>0</v>
      </c>
      <c r="R146" s="140">
        <f>Q146*H146</f>
        <v>0</v>
      </c>
      <c r="S146" s="140">
        <v>0</v>
      </c>
      <c r="T146" s="141">
        <f>S146*H146</f>
        <v>0</v>
      </c>
      <c r="AR146" s="142" t="s">
        <v>178</v>
      </c>
      <c r="AT146" s="142" t="s">
        <v>121</v>
      </c>
      <c r="AU146" s="142" t="s">
        <v>120</v>
      </c>
      <c r="AY146" s="13" t="s">
        <v>117</v>
      </c>
      <c r="BE146" s="143">
        <f>IF(N146="základná",J146,0)</f>
        <v>0</v>
      </c>
      <c r="BF146" s="143">
        <f>IF(N146="znížená",J146,0)</f>
        <v>0</v>
      </c>
      <c r="BG146" s="143">
        <f>IF(N146="zákl. prenesená",J146,0)</f>
        <v>0</v>
      </c>
      <c r="BH146" s="143">
        <f>IF(N146="zníž. prenesená",J146,0)</f>
        <v>0</v>
      </c>
      <c r="BI146" s="143">
        <f>IF(N146="nulová",J146,0)</f>
        <v>0</v>
      </c>
      <c r="BJ146" s="13" t="s">
        <v>120</v>
      </c>
      <c r="BK146" s="143">
        <f>ROUND(I146*H146,2)</f>
        <v>0</v>
      </c>
      <c r="BL146" s="13" t="s">
        <v>178</v>
      </c>
      <c r="BM146" s="142" t="s">
        <v>228</v>
      </c>
    </row>
    <row r="147" spans="2:65" s="1" customFormat="1" ht="37.9" customHeight="1">
      <c r="B147" s="129"/>
      <c r="C147" s="130" t="s">
        <v>175</v>
      </c>
      <c r="D147" s="130" t="s">
        <v>121</v>
      </c>
      <c r="E147" s="131" t="s">
        <v>229</v>
      </c>
      <c r="F147" s="132" t="s">
        <v>230</v>
      </c>
      <c r="G147" s="133" t="s">
        <v>142</v>
      </c>
      <c r="H147" s="134">
        <v>1</v>
      </c>
      <c r="I147" s="135"/>
      <c r="J147" s="136">
        <f>ROUND(I147*H147,2)</f>
        <v>0</v>
      </c>
      <c r="K147" s="137"/>
      <c r="L147" s="28"/>
      <c r="M147" s="138" t="s">
        <v>1</v>
      </c>
      <c r="N147" s="139" t="s">
        <v>41</v>
      </c>
      <c r="P147" s="140">
        <f>O147*H147</f>
        <v>0</v>
      </c>
      <c r="Q147" s="140">
        <v>0</v>
      </c>
      <c r="R147" s="140">
        <f>Q147*H147</f>
        <v>0</v>
      </c>
      <c r="S147" s="140">
        <v>0</v>
      </c>
      <c r="T147" s="141">
        <f>S147*H147</f>
        <v>0</v>
      </c>
      <c r="AR147" s="142" t="s">
        <v>178</v>
      </c>
      <c r="AT147" s="142" t="s">
        <v>121</v>
      </c>
      <c r="AU147" s="142" t="s">
        <v>120</v>
      </c>
      <c r="AY147" s="13" t="s">
        <v>117</v>
      </c>
      <c r="BE147" s="143">
        <f>IF(N147="základná",J147,0)</f>
        <v>0</v>
      </c>
      <c r="BF147" s="143">
        <f>IF(N147="znížená",J147,0)</f>
        <v>0</v>
      </c>
      <c r="BG147" s="143">
        <f>IF(N147="zákl. prenesená",J147,0)</f>
        <v>0</v>
      </c>
      <c r="BH147" s="143">
        <f>IF(N147="zníž. prenesená",J147,0)</f>
        <v>0</v>
      </c>
      <c r="BI147" s="143">
        <f>IF(N147="nulová",J147,0)</f>
        <v>0</v>
      </c>
      <c r="BJ147" s="13" t="s">
        <v>120</v>
      </c>
      <c r="BK147" s="143">
        <f>ROUND(I147*H147,2)</f>
        <v>0</v>
      </c>
      <c r="BL147" s="13" t="s">
        <v>178</v>
      </c>
      <c r="BM147" s="142" t="s">
        <v>231</v>
      </c>
    </row>
    <row r="148" spans="2:65" s="11" customFormat="1" ht="22.9" customHeight="1">
      <c r="B148" s="117"/>
      <c r="D148" s="118" t="s">
        <v>74</v>
      </c>
      <c r="E148" s="127" t="s">
        <v>232</v>
      </c>
      <c r="F148" s="127" t="s">
        <v>233</v>
      </c>
      <c r="I148" s="120"/>
      <c r="J148" s="128">
        <f>BK148</f>
        <v>0</v>
      </c>
      <c r="L148" s="117"/>
      <c r="M148" s="122"/>
      <c r="P148" s="123">
        <f>SUM(P149:P156)</f>
        <v>0</v>
      </c>
      <c r="R148" s="123">
        <f>SUM(R149:R156)</f>
        <v>0</v>
      </c>
      <c r="T148" s="124">
        <f>SUM(T149:T156)</f>
        <v>0</v>
      </c>
      <c r="AR148" s="118" t="s">
        <v>132</v>
      </c>
      <c r="AT148" s="125" t="s">
        <v>74</v>
      </c>
      <c r="AU148" s="125" t="s">
        <v>83</v>
      </c>
      <c r="AY148" s="118" t="s">
        <v>117</v>
      </c>
      <c r="BK148" s="126">
        <f>SUM(BK149:BK156)</f>
        <v>0</v>
      </c>
    </row>
    <row r="149" spans="2:65" s="1" customFormat="1" ht="24.2" customHeight="1">
      <c r="B149" s="129"/>
      <c r="C149" s="130" t="s">
        <v>167</v>
      </c>
      <c r="D149" s="130" t="s">
        <v>121</v>
      </c>
      <c r="E149" s="131" t="s">
        <v>234</v>
      </c>
      <c r="F149" s="132" t="s">
        <v>235</v>
      </c>
      <c r="G149" s="133" t="s">
        <v>142</v>
      </c>
      <c r="H149" s="134">
        <v>1</v>
      </c>
      <c r="I149" s="135"/>
      <c r="J149" s="136">
        <f>ROUND(I149*H149,2)</f>
        <v>0</v>
      </c>
      <c r="K149" s="137"/>
      <c r="L149" s="28"/>
      <c r="M149" s="138" t="s">
        <v>1</v>
      </c>
      <c r="N149" s="139" t="s">
        <v>41</v>
      </c>
      <c r="P149" s="140">
        <f>O149*H149</f>
        <v>0</v>
      </c>
      <c r="Q149" s="140">
        <v>0</v>
      </c>
      <c r="R149" s="140">
        <f>Q149*H149</f>
        <v>0</v>
      </c>
      <c r="S149" s="140">
        <v>0</v>
      </c>
      <c r="T149" s="141">
        <f>S149*H149</f>
        <v>0</v>
      </c>
      <c r="AR149" s="142" t="s">
        <v>178</v>
      </c>
      <c r="AT149" s="142" t="s">
        <v>121</v>
      </c>
      <c r="AU149" s="142" t="s">
        <v>120</v>
      </c>
      <c r="AY149" s="13" t="s">
        <v>117</v>
      </c>
      <c r="BE149" s="143">
        <f>IF(N149="základná",J149,0)</f>
        <v>0</v>
      </c>
      <c r="BF149" s="143">
        <f>IF(N149="znížená",J149,0)</f>
        <v>0</v>
      </c>
      <c r="BG149" s="143">
        <f>IF(N149="zákl. prenesená",J149,0)</f>
        <v>0</v>
      </c>
      <c r="BH149" s="143">
        <f>IF(N149="zníž. prenesená",J149,0)</f>
        <v>0</v>
      </c>
      <c r="BI149" s="143">
        <f>IF(N149="nulová",J149,0)</f>
        <v>0</v>
      </c>
      <c r="BJ149" s="13" t="s">
        <v>120</v>
      </c>
      <c r="BK149" s="143">
        <f>ROUND(I149*H149,2)</f>
        <v>0</v>
      </c>
      <c r="BL149" s="13" t="s">
        <v>178</v>
      </c>
      <c r="BM149" s="142" t="s">
        <v>236</v>
      </c>
    </row>
    <row r="150" spans="2:65" s="1" customFormat="1" ht="37.9" customHeight="1">
      <c r="B150" s="129"/>
      <c r="C150" s="130" t="s">
        <v>148</v>
      </c>
      <c r="D150" s="130" t="s">
        <v>121</v>
      </c>
      <c r="E150" s="131" t="s">
        <v>237</v>
      </c>
      <c r="F150" s="132" t="s">
        <v>238</v>
      </c>
      <c r="G150" s="133" t="s">
        <v>142</v>
      </c>
      <c r="H150" s="134">
        <v>2</v>
      </c>
      <c r="I150" s="135"/>
      <c r="J150" s="136">
        <f>ROUND(I150*H150,2)</f>
        <v>0</v>
      </c>
      <c r="K150" s="137"/>
      <c r="L150" s="28"/>
      <c r="M150" s="138" t="s">
        <v>1</v>
      </c>
      <c r="N150" s="139" t="s">
        <v>41</v>
      </c>
      <c r="P150" s="140">
        <f>O150*H150</f>
        <v>0</v>
      </c>
      <c r="Q150" s="140">
        <v>0</v>
      </c>
      <c r="R150" s="140">
        <f>Q150*H150</f>
        <v>0</v>
      </c>
      <c r="S150" s="140">
        <v>0</v>
      </c>
      <c r="T150" s="141">
        <f>S150*H150</f>
        <v>0</v>
      </c>
      <c r="AR150" s="142" t="s">
        <v>178</v>
      </c>
      <c r="AT150" s="142" t="s">
        <v>121</v>
      </c>
      <c r="AU150" s="142" t="s">
        <v>120</v>
      </c>
      <c r="AY150" s="13" t="s">
        <v>117</v>
      </c>
      <c r="BE150" s="143">
        <f>IF(N150="základná",J150,0)</f>
        <v>0</v>
      </c>
      <c r="BF150" s="143">
        <f>IF(N150="znížená",J150,0)</f>
        <v>0</v>
      </c>
      <c r="BG150" s="143">
        <f>IF(N150="zákl. prenesená",J150,0)</f>
        <v>0</v>
      </c>
      <c r="BH150" s="143">
        <f>IF(N150="zníž. prenesená",J150,0)</f>
        <v>0</v>
      </c>
      <c r="BI150" s="143">
        <f>IF(N150="nulová",J150,0)</f>
        <v>0</v>
      </c>
      <c r="BJ150" s="13" t="s">
        <v>120</v>
      </c>
      <c r="BK150" s="143">
        <f>ROUND(I150*H150,2)</f>
        <v>0</v>
      </c>
      <c r="BL150" s="13" t="s">
        <v>178</v>
      </c>
      <c r="BM150" s="142" t="s">
        <v>239</v>
      </c>
    </row>
    <row r="151" spans="2:65" s="1" customFormat="1" ht="37.9" customHeight="1">
      <c r="B151" s="129"/>
      <c r="C151" s="130" t="s">
        <v>156</v>
      </c>
      <c r="D151" s="130" t="s">
        <v>121</v>
      </c>
      <c r="E151" s="131" t="s">
        <v>240</v>
      </c>
      <c r="F151" s="132" t="s">
        <v>241</v>
      </c>
      <c r="G151" s="133" t="s">
        <v>142</v>
      </c>
      <c r="H151" s="134">
        <v>5</v>
      </c>
      <c r="I151" s="135"/>
      <c r="J151" s="136">
        <f>ROUND(I151*H151,2)</f>
        <v>0</v>
      </c>
      <c r="K151" s="137"/>
      <c r="L151" s="28"/>
      <c r="M151" s="138" t="s">
        <v>1</v>
      </c>
      <c r="N151" s="139" t="s">
        <v>41</v>
      </c>
      <c r="P151" s="140">
        <f>O151*H151</f>
        <v>0</v>
      </c>
      <c r="Q151" s="140">
        <v>0</v>
      </c>
      <c r="R151" s="140">
        <f>Q151*H151</f>
        <v>0</v>
      </c>
      <c r="S151" s="140">
        <v>0</v>
      </c>
      <c r="T151" s="141">
        <f>S151*H151</f>
        <v>0</v>
      </c>
      <c r="AR151" s="142" t="s">
        <v>178</v>
      </c>
      <c r="AT151" s="142" t="s">
        <v>121</v>
      </c>
      <c r="AU151" s="142" t="s">
        <v>120</v>
      </c>
      <c r="AY151" s="13" t="s">
        <v>117</v>
      </c>
      <c r="BE151" s="143">
        <f>IF(N151="základná",J151,0)</f>
        <v>0</v>
      </c>
      <c r="BF151" s="143">
        <f>IF(N151="znížená",J151,0)</f>
        <v>0</v>
      </c>
      <c r="BG151" s="143">
        <f>IF(N151="zákl. prenesená",J151,0)</f>
        <v>0</v>
      </c>
      <c r="BH151" s="143">
        <f>IF(N151="zníž. prenesená",J151,0)</f>
        <v>0</v>
      </c>
      <c r="BI151" s="143">
        <f>IF(N151="nulová",J151,0)</f>
        <v>0</v>
      </c>
      <c r="BJ151" s="13" t="s">
        <v>120</v>
      </c>
      <c r="BK151" s="143">
        <f>ROUND(I151*H151,2)</f>
        <v>0</v>
      </c>
      <c r="BL151" s="13" t="s">
        <v>178</v>
      </c>
      <c r="BM151" s="142" t="s">
        <v>242</v>
      </c>
    </row>
    <row r="152" spans="2:65" s="1" customFormat="1" ht="67.150000000000006">
      <c r="B152" s="28"/>
      <c r="D152" s="150" t="s">
        <v>199</v>
      </c>
      <c r="F152" s="151" t="s">
        <v>243</v>
      </c>
      <c r="I152" s="152"/>
      <c r="L152" s="28"/>
      <c r="M152" s="153"/>
      <c r="T152" s="51"/>
      <c r="AT152" s="13" t="s">
        <v>199</v>
      </c>
      <c r="AU152" s="13" t="s">
        <v>120</v>
      </c>
    </row>
    <row r="153" spans="2:65" s="1" customFormat="1" ht="37.9" customHeight="1">
      <c r="B153" s="129"/>
      <c r="C153" s="130" t="s">
        <v>244</v>
      </c>
      <c r="D153" s="130" t="s">
        <v>121</v>
      </c>
      <c r="E153" s="131" t="s">
        <v>245</v>
      </c>
      <c r="F153" s="132" t="s">
        <v>246</v>
      </c>
      <c r="G153" s="133" t="s">
        <v>142</v>
      </c>
      <c r="H153" s="134">
        <v>1</v>
      </c>
      <c r="I153" s="135"/>
      <c r="J153" s="136">
        <f>ROUND(I153*H153,2)</f>
        <v>0</v>
      </c>
      <c r="K153" s="137"/>
      <c r="L153" s="28"/>
      <c r="M153" s="138" t="s">
        <v>1</v>
      </c>
      <c r="N153" s="139" t="s">
        <v>41</v>
      </c>
      <c r="P153" s="140">
        <f>O153*H153</f>
        <v>0</v>
      </c>
      <c r="Q153" s="140">
        <v>0</v>
      </c>
      <c r="R153" s="140">
        <f>Q153*H153</f>
        <v>0</v>
      </c>
      <c r="S153" s="140">
        <v>0</v>
      </c>
      <c r="T153" s="141">
        <f>S153*H153</f>
        <v>0</v>
      </c>
      <c r="AR153" s="142" t="s">
        <v>178</v>
      </c>
      <c r="AT153" s="142" t="s">
        <v>121</v>
      </c>
      <c r="AU153" s="142" t="s">
        <v>120</v>
      </c>
      <c r="AY153" s="13" t="s">
        <v>117</v>
      </c>
      <c r="BE153" s="143">
        <f>IF(N153="základná",J153,0)</f>
        <v>0</v>
      </c>
      <c r="BF153" s="143">
        <f>IF(N153="znížená",J153,0)</f>
        <v>0</v>
      </c>
      <c r="BG153" s="143">
        <f>IF(N153="zákl. prenesená",J153,0)</f>
        <v>0</v>
      </c>
      <c r="BH153" s="143">
        <f>IF(N153="zníž. prenesená",J153,0)</f>
        <v>0</v>
      </c>
      <c r="BI153" s="143">
        <f>IF(N153="nulová",J153,0)</f>
        <v>0</v>
      </c>
      <c r="BJ153" s="13" t="s">
        <v>120</v>
      </c>
      <c r="BK153" s="143">
        <f>ROUND(I153*H153,2)</f>
        <v>0</v>
      </c>
      <c r="BL153" s="13" t="s">
        <v>178</v>
      </c>
      <c r="BM153" s="142" t="s">
        <v>247</v>
      </c>
    </row>
    <row r="154" spans="2:65" s="1" customFormat="1" ht="76.900000000000006">
      <c r="B154" s="28"/>
      <c r="D154" s="150" t="s">
        <v>199</v>
      </c>
      <c r="F154" s="151" t="s">
        <v>248</v>
      </c>
      <c r="I154" s="152"/>
      <c r="L154" s="28"/>
      <c r="M154" s="153"/>
      <c r="T154" s="51"/>
      <c r="AT154" s="13" t="s">
        <v>199</v>
      </c>
      <c r="AU154" s="13" t="s">
        <v>120</v>
      </c>
    </row>
    <row r="155" spans="2:65" s="1" customFormat="1" ht="37.9" customHeight="1">
      <c r="B155" s="129"/>
      <c r="C155" s="130" t="s">
        <v>130</v>
      </c>
      <c r="D155" s="130" t="s">
        <v>121</v>
      </c>
      <c r="E155" s="131" t="s">
        <v>249</v>
      </c>
      <c r="F155" s="132" t="s">
        <v>250</v>
      </c>
      <c r="G155" s="133" t="s">
        <v>142</v>
      </c>
      <c r="H155" s="134">
        <v>1</v>
      </c>
      <c r="I155" s="135"/>
      <c r="J155" s="136">
        <f>ROUND(I155*H155,2)</f>
        <v>0</v>
      </c>
      <c r="K155" s="137"/>
      <c r="L155" s="28"/>
      <c r="M155" s="138" t="s">
        <v>1</v>
      </c>
      <c r="N155" s="139" t="s">
        <v>41</v>
      </c>
      <c r="P155" s="140">
        <f>O155*H155</f>
        <v>0</v>
      </c>
      <c r="Q155" s="140">
        <v>0</v>
      </c>
      <c r="R155" s="140">
        <f>Q155*H155</f>
        <v>0</v>
      </c>
      <c r="S155" s="140">
        <v>0</v>
      </c>
      <c r="T155" s="141">
        <f>S155*H155</f>
        <v>0</v>
      </c>
      <c r="AR155" s="142" t="s">
        <v>178</v>
      </c>
      <c r="AT155" s="142" t="s">
        <v>121</v>
      </c>
      <c r="AU155" s="142" t="s">
        <v>120</v>
      </c>
      <c r="AY155" s="13" t="s">
        <v>117</v>
      </c>
      <c r="BE155" s="143">
        <f>IF(N155="základná",J155,0)</f>
        <v>0</v>
      </c>
      <c r="BF155" s="143">
        <f>IF(N155="znížená",J155,0)</f>
        <v>0</v>
      </c>
      <c r="BG155" s="143">
        <f>IF(N155="zákl. prenesená",J155,0)</f>
        <v>0</v>
      </c>
      <c r="BH155" s="143">
        <f>IF(N155="zníž. prenesená",J155,0)</f>
        <v>0</v>
      </c>
      <c r="BI155" s="143">
        <f>IF(N155="nulová",J155,0)</f>
        <v>0</v>
      </c>
      <c r="BJ155" s="13" t="s">
        <v>120</v>
      </c>
      <c r="BK155" s="143">
        <f>ROUND(I155*H155,2)</f>
        <v>0</v>
      </c>
      <c r="BL155" s="13" t="s">
        <v>178</v>
      </c>
      <c r="BM155" s="142" t="s">
        <v>251</v>
      </c>
    </row>
    <row r="156" spans="2:65" s="1" customFormat="1" ht="19.149999999999999">
      <c r="B156" s="28"/>
      <c r="D156" s="150" t="s">
        <v>199</v>
      </c>
      <c r="F156" s="151" t="s">
        <v>252</v>
      </c>
      <c r="I156" s="152"/>
      <c r="L156" s="28"/>
      <c r="M156" s="153"/>
      <c r="T156" s="51"/>
      <c r="AT156" s="13" t="s">
        <v>199</v>
      </c>
      <c r="AU156" s="13" t="s">
        <v>120</v>
      </c>
    </row>
    <row r="157" spans="2:65" s="11" customFormat="1" ht="22.9" customHeight="1">
      <c r="B157" s="117"/>
      <c r="D157" s="118" t="s">
        <v>74</v>
      </c>
      <c r="E157" s="127" t="s">
        <v>253</v>
      </c>
      <c r="F157" s="127" t="s">
        <v>254</v>
      </c>
      <c r="I157" s="120"/>
      <c r="J157" s="128">
        <f>BK157</f>
        <v>0</v>
      </c>
      <c r="L157" s="117"/>
      <c r="M157" s="122"/>
      <c r="P157" s="123">
        <f>SUM(P158:P165)</f>
        <v>0</v>
      </c>
      <c r="R157" s="123">
        <f>SUM(R158:R165)</f>
        <v>0</v>
      </c>
      <c r="T157" s="124">
        <f>SUM(T158:T165)</f>
        <v>0</v>
      </c>
      <c r="AR157" s="118" t="s">
        <v>132</v>
      </c>
      <c r="AT157" s="125" t="s">
        <v>74</v>
      </c>
      <c r="AU157" s="125" t="s">
        <v>83</v>
      </c>
      <c r="AY157" s="118" t="s">
        <v>117</v>
      </c>
      <c r="BK157" s="126">
        <f>SUM(BK158:BK165)</f>
        <v>0</v>
      </c>
    </row>
    <row r="158" spans="2:65" s="1" customFormat="1" ht="37.9" customHeight="1">
      <c r="B158" s="129"/>
      <c r="C158" s="130" t="s">
        <v>255</v>
      </c>
      <c r="D158" s="130" t="s">
        <v>121</v>
      </c>
      <c r="E158" s="131" t="s">
        <v>256</v>
      </c>
      <c r="F158" s="132" t="s">
        <v>257</v>
      </c>
      <c r="G158" s="133" t="s">
        <v>258</v>
      </c>
      <c r="H158" s="134">
        <v>500</v>
      </c>
      <c r="I158" s="135"/>
      <c r="J158" s="136">
        <f t="shared" ref="J158:J165" si="0">ROUND(I158*H158,2)</f>
        <v>0</v>
      </c>
      <c r="K158" s="137"/>
      <c r="L158" s="28"/>
      <c r="M158" s="138" t="s">
        <v>1</v>
      </c>
      <c r="N158" s="139" t="s">
        <v>41</v>
      </c>
      <c r="P158" s="140">
        <f t="shared" ref="P158:P165" si="1">O158*H158</f>
        <v>0</v>
      </c>
      <c r="Q158" s="140">
        <v>0</v>
      </c>
      <c r="R158" s="140">
        <f t="shared" ref="R158:R165" si="2">Q158*H158</f>
        <v>0</v>
      </c>
      <c r="S158" s="140">
        <v>0</v>
      </c>
      <c r="T158" s="141">
        <f t="shared" ref="T158:T165" si="3">S158*H158</f>
        <v>0</v>
      </c>
      <c r="AR158" s="142" t="s">
        <v>178</v>
      </c>
      <c r="AT158" s="142" t="s">
        <v>121</v>
      </c>
      <c r="AU158" s="142" t="s">
        <v>120</v>
      </c>
      <c r="AY158" s="13" t="s">
        <v>117</v>
      </c>
      <c r="BE158" s="143">
        <f t="shared" ref="BE158:BE165" si="4">IF(N158="základná",J158,0)</f>
        <v>0</v>
      </c>
      <c r="BF158" s="143">
        <f t="shared" ref="BF158:BF165" si="5">IF(N158="znížená",J158,0)</f>
        <v>0</v>
      </c>
      <c r="BG158" s="143">
        <f t="shared" ref="BG158:BG165" si="6">IF(N158="zákl. prenesená",J158,0)</f>
        <v>0</v>
      </c>
      <c r="BH158" s="143">
        <f t="shared" ref="BH158:BH165" si="7">IF(N158="zníž. prenesená",J158,0)</f>
        <v>0</v>
      </c>
      <c r="BI158" s="143">
        <f t="shared" ref="BI158:BI165" si="8">IF(N158="nulová",J158,0)</f>
        <v>0</v>
      </c>
      <c r="BJ158" s="13" t="s">
        <v>120</v>
      </c>
      <c r="BK158" s="143">
        <f t="shared" ref="BK158:BK165" si="9">ROUND(I158*H158,2)</f>
        <v>0</v>
      </c>
      <c r="BL158" s="13" t="s">
        <v>178</v>
      </c>
      <c r="BM158" s="142" t="s">
        <v>259</v>
      </c>
    </row>
    <row r="159" spans="2:65" s="1" customFormat="1" ht="37.9" customHeight="1">
      <c r="B159" s="129"/>
      <c r="C159" s="130" t="s">
        <v>260</v>
      </c>
      <c r="D159" s="130" t="s">
        <v>121</v>
      </c>
      <c r="E159" s="131" t="s">
        <v>261</v>
      </c>
      <c r="F159" s="132" t="s">
        <v>262</v>
      </c>
      <c r="G159" s="133" t="s">
        <v>142</v>
      </c>
      <c r="H159" s="134">
        <v>100</v>
      </c>
      <c r="I159" s="135"/>
      <c r="J159" s="136">
        <f t="shared" si="0"/>
        <v>0</v>
      </c>
      <c r="K159" s="137"/>
      <c r="L159" s="28"/>
      <c r="M159" s="138" t="s">
        <v>1</v>
      </c>
      <c r="N159" s="139" t="s">
        <v>41</v>
      </c>
      <c r="P159" s="140">
        <f t="shared" si="1"/>
        <v>0</v>
      </c>
      <c r="Q159" s="140">
        <v>0</v>
      </c>
      <c r="R159" s="140">
        <f t="shared" si="2"/>
        <v>0</v>
      </c>
      <c r="S159" s="140">
        <v>0</v>
      </c>
      <c r="T159" s="141">
        <f t="shared" si="3"/>
        <v>0</v>
      </c>
      <c r="AR159" s="142" t="s">
        <v>178</v>
      </c>
      <c r="AT159" s="142" t="s">
        <v>121</v>
      </c>
      <c r="AU159" s="142" t="s">
        <v>120</v>
      </c>
      <c r="AY159" s="13" t="s">
        <v>117</v>
      </c>
      <c r="BE159" s="143">
        <f t="shared" si="4"/>
        <v>0</v>
      </c>
      <c r="BF159" s="143">
        <f t="shared" si="5"/>
        <v>0</v>
      </c>
      <c r="BG159" s="143">
        <f t="shared" si="6"/>
        <v>0</v>
      </c>
      <c r="BH159" s="143">
        <f t="shared" si="7"/>
        <v>0</v>
      </c>
      <c r="BI159" s="143">
        <f t="shared" si="8"/>
        <v>0</v>
      </c>
      <c r="BJ159" s="13" t="s">
        <v>120</v>
      </c>
      <c r="BK159" s="143">
        <f t="shared" si="9"/>
        <v>0</v>
      </c>
      <c r="BL159" s="13" t="s">
        <v>178</v>
      </c>
      <c r="BM159" s="142" t="s">
        <v>263</v>
      </c>
    </row>
    <row r="160" spans="2:65" s="1" customFormat="1" ht="37.9" customHeight="1">
      <c r="B160" s="129"/>
      <c r="C160" s="130" t="s">
        <v>264</v>
      </c>
      <c r="D160" s="130" t="s">
        <v>121</v>
      </c>
      <c r="E160" s="131" t="s">
        <v>265</v>
      </c>
      <c r="F160" s="132" t="s">
        <v>266</v>
      </c>
      <c r="G160" s="133" t="s">
        <v>142</v>
      </c>
      <c r="H160" s="134">
        <v>100</v>
      </c>
      <c r="I160" s="135"/>
      <c r="J160" s="136">
        <f t="shared" si="0"/>
        <v>0</v>
      </c>
      <c r="K160" s="137"/>
      <c r="L160" s="28"/>
      <c r="M160" s="138" t="s">
        <v>1</v>
      </c>
      <c r="N160" s="139" t="s">
        <v>41</v>
      </c>
      <c r="P160" s="140">
        <f t="shared" si="1"/>
        <v>0</v>
      </c>
      <c r="Q160" s="140">
        <v>0</v>
      </c>
      <c r="R160" s="140">
        <f t="shared" si="2"/>
        <v>0</v>
      </c>
      <c r="S160" s="140">
        <v>0</v>
      </c>
      <c r="T160" s="141">
        <f t="shared" si="3"/>
        <v>0</v>
      </c>
      <c r="AR160" s="142" t="s">
        <v>178</v>
      </c>
      <c r="AT160" s="142" t="s">
        <v>121</v>
      </c>
      <c r="AU160" s="142" t="s">
        <v>120</v>
      </c>
      <c r="AY160" s="13" t="s">
        <v>117</v>
      </c>
      <c r="BE160" s="143">
        <f t="shared" si="4"/>
        <v>0</v>
      </c>
      <c r="BF160" s="143">
        <f t="shared" si="5"/>
        <v>0</v>
      </c>
      <c r="BG160" s="143">
        <f t="shared" si="6"/>
        <v>0</v>
      </c>
      <c r="BH160" s="143">
        <f t="shared" si="7"/>
        <v>0</v>
      </c>
      <c r="BI160" s="143">
        <f t="shared" si="8"/>
        <v>0</v>
      </c>
      <c r="BJ160" s="13" t="s">
        <v>120</v>
      </c>
      <c r="BK160" s="143">
        <f t="shared" si="9"/>
        <v>0</v>
      </c>
      <c r="BL160" s="13" t="s">
        <v>178</v>
      </c>
      <c r="BM160" s="142" t="s">
        <v>267</v>
      </c>
    </row>
    <row r="161" spans="2:65" s="1" customFormat="1" ht="37.9" customHeight="1">
      <c r="B161" s="129"/>
      <c r="C161" s="130" t="s">
        <v>7</v>
      </c>
      <c r="D161" s="130" t="s">
        <v>121</v>
      </c>
      <c r="E161" s="131" t="s">
        <v>268</v>
      </c>
      <c r="F161" s="132" t="s">
        <v>269</v>
      </c>
      <c r="G161" s="133" t="s">
        <v>258</v>
      </c>
      <c r="H161" s="134">
        <v>100</v>
      </c>
      <c r="I161" s="135"/>
      <c r="J161" s="136">
        <f t="shared" si="0"/>
        <v>0</v>
      </c>
      <c r="K161" s="137"/>
      <c r="L161" s="28"/>
      <c r="M161" s="138" t="s">
        <v>1</v>
      </c>
      <c r="N161" s="139" t="s">
        <v>41</v>
      </c>
      <c r="P161" s="140">
        <f t="shared" si="1"/>
        <v>0</v>
      </c>
      <c r="Q161" s="140">
        <v>0</v>
      </c>
      <c r="R161" s="140">
        <f t="shared" si="2"/>
        <v>0</v>
      </c>
      <c r="S161" s="140">
        <v>0</v>
      </c>
      <c r="T161" s="141">
        <f t="shared" si="3"/>
        <v>0</v>
      </c>
      <c r="AR161" s="142" t="s">
        <v>178</v>
      </c>
      <c r="AT161" s="142" t="s">
        <v>121</v>
      </c>
      <c r="AU161" s="142" t="s">
        <v>120</v>
      </c>
      <c r="AY161" s="13" t="s">
        <v>117</v>
      </c>
      <c r="BE161" s="143">
        <f t="shared" si="4"/>
        <v>0</v>
      </c>
      <c r="BF161" s="143">
        <f t="shared" si="5"/>
        <v>0</v>
      </c>
      <c r="BG161" s="143">
        <f t="shared" si="6"/>
        <v>0</v>
      </c>
      <c r="BH161" s="143">
        <f t="shared" si="7"/>
        <v>0</v>
      </c>
      <c r="BI161" s="143">
        <f t="shared" si="8"/>
        <v>0</v>
      </c>
      <c r="BJ161" s="13" t="s">
        <v>120</v>
      </c>
      <c r="BK161" s="143">
        <f t="shared" si="9"/>
        <v>0</v>
      </c>
      <c r="BL161" s="13" t="s">
        <v>178</v>
      </c>
      <c r="BM161" s="142" t="s">
        <v>270</v>
      </c>
    </row>
    <row r="162" spans="2:65" s="1" customFormat="1" ht="37.9" customHeight="1">
      <c r="B162" s="129"/>
      <c r="C162" s="130" t="s">
        <v>271</v>
      </c>
      <c r="D162" s="130" t="s">
        <v>121</v>
      </c>
      <c r="E162" s="131" t="s">
        <v>272</v>
      </c>
      <c r="F162" s="132" t="s">
        <v>273</v>
      </c>
      <c r="G162" s="133" t="s">
        <v>142</v>
      </c>
      <c r="H162" s="134">
        <v>40</v>
      </c>
      <c r="I162" s="135"/>
      <c r="J162" s="136">
        <f t="shared" si="0"/>
        <v>0</v>
      </c>
      <c r="K162" s="137"/>
      <c r="L162" s="28"/>
      <c r="M162" s="138" t="s">
        <v>1</v>
      </c>
      <c r="N162" s="139" t="s">
        <v>41</v>
      </c>
      <c r="P162" s="140">
        <f t="shared" si="1"/>
        <v>0</v>
      </c>
      <c r="Q162" s="140">
        <v>0</v>
      </c>
      <c r="R162" s="140">
        <f t="shared" si="2"/>
        <v>0</v>
      </c>
      <c r="S162" s="140">
        <v>0</v>
      </c>
      <c r="T162" s="141">
        <f t="shared" si="3"/>
        <v>0</v>
      </c>
      <c r="AR162" s="142" t="s">
        <v>178</v>
      </c>
      <c r="AT162" s="142" t="s">
        <v>121</v>
      </c>
      <c r="AU162" s="142" t="s">
        <v>120</v>
      </c>
      <c r="AY162" s="13" t="s">
        <v>117</v>
      </c>
      <c r="BE162" s="143">
        <f t="shared" si="4"/>
        <v>0</v>
      </c>
      <c r="BF162" s="143">
        <f t="shared" si="5"/>
        <v>0</v>
      </c>
      <c r="BG162" s="143">
        <f t="shared" si="6"/>
        <v>0</v>
      </c>
      <c r="BH162" s="143">
        <f t="shared" si="7"/>
        <v>0</v>
      </c>
      <c r="BI162" s="143">
        <f t="shared" si="8"/>
        <v>0</v>
      </c>
      <c r="BJ162" s="13" t="s">
        <v>120</v>
      </c>
      <c r="BK162" s="143">
        <f t="shared" si="9"/>
        <v>0</v>
      </c>
      <c r="BL162" s="13" t="s">
        <v>178</v>
      </c>
      <c r="BM162" s="142" t="s">
        <v>274</v>
      </c>
    </row>
    <row r="163" spans="2:65" s="1" customFormat="1" ht="14.45" customHeight="1">
      <c r="B163" s="129"/>
      <c r="C163" s="130" t="s">
        <v>275</v>
      </c>
      <c r="D163" s="130" t="s">
        <v>121</v>
      </c>
      <c r="E163" s="131" t="s">
        <v>276</v>
      </c>
      <c r="F163" s="132" t="s">
        <v>277</v>
      </c>
      <c r="G163" s="133" t="s">
        <v>129</v>
      </c>
      <c r="H163" s="134">
        <v>20</v>
      </c>
      <c r="I163" s="135"/>
      <c r="J163" s="136">
        <f t="shared" si="0"/>
        <v>0</v>
      </c>
      <c r="K163" s="137"/>
      <c r="L163" s="28"/>
      <c r="M163" s="138" t="s">
        <v>1</v>
      </c>
      <c r="N163" s="139" t="s">
        <v>41</v>
      </c>
      <c r="P163" s="140">
        <f t="shared" si="1"/>
        <v>0</v>
      </c>
      <c r="Q163" s="140">
        <v>0</v>
      </c>
      <c r="R163" s="140">
        <f t="shared" si="2"/>
        <v>0</v>
      </c>
      <c r="S163" s="140">
        <v>0</v>
      </c>
      <c r="T163" s="141">
        <f t="shared" si="3"/>
        <v>0</v>
      </c>
      <c r="AR163" s="142" t="s">
        <v>178</v>
      </c>
      <c r="AT163" s="142" t="s">
        <v>121</v>
      </c>
      <c r="AU163" s="142" t="s">
        <v>120</v>
      </c>
      <c r="AY163" s="13" t="s">
        <v>117</v>
      </c>
      <c r="BE163" s="143">
        <f t="shared" si="4"/>
        <v>0</v>
      </c>
      <c r="BF163" s="143">
        <f t="shared" si="5"/>
        <v>0</v>
      </c>
      <c r="BG163" s="143">
        <f t="shared" si="6"/>
        <v>0</v>
      </c>
      <c r="BH163" s="143">
        <f t="shared" si="7"/>
        <v>0</v>
      </c>
      <c r="BI163" s="143">
        <f t="shared" si="8"/>
        <v>0</v>
      </c>
      <c r="BJ163" s="13" t="s">
        <v>120</v>
      </c>
      <c r="BK163" s="143">
        <f t="shared" si="9"/>
        <v>0</v>
      </c>
      <c r="BL163" s="13" t="s">
        <v>178</v>
      </c>
      <c r="BM163" s="142" t="s">
        <v>278</v>
      </c>
    </row>
    <row r="164" spans="2:65" s="1" customFormat="1" ht="14.45" customHeight="1">
      <c r="B164" s="129"/>
      <c r="C164" s="130" t="s">
        <v>279</v>
      </c>
      <c r="D164" s="130" t="s">
        <v>121</v>
      </c>
      <c r="E164" s="131" t="s">
        <v>280</v>
      </c>
      <c r="F164" s="132" t="s">
        <v>281</v>
      </c>
      <c r="G164" s="133" t="s">
        <v>129</v>
      </c>
      <c r="H164" s="134">
        <v>10</v>
      </c>
      <c r="I164" s="135"/>
      <c r="J164" s="136">
        <f t="shared" si="0"/>
        <v>0</v>
      </c>
      <c r="K164" s="137"/>
      <c r="L164" s="28"/>
      <c r="M164" s="138" t="s">
        <v>1</v>
      </c>
      <c r="N164" s="139" t="s">
        <v>41</v>
      </c>
      <c r="P164" s="140">
        <f t="shared" si="1"/>
        <v>0</v>
      </c>
      <c r="Q164" s="140">
        <v>0</v>
      </c>
      <c r="R164" s="140">
        <f t="shared" si="2"/>
        <v>0</v>
      </c>
      <c r="S164" s="140">
        <v>0</v>
      </c>
      <c r="T164" s="141">
        <f t="shared" si="3"/>
        <v>0</v>
      </c>
      <c r="AR164" s="142" t="s">
        <v>178</v>
      </c>
      <c r="AT164" s="142" t="s">
        <v>121</v>
      </c>
      <c r="AU164" s="142" t="s">
        <v>120</v>
      </c>
      <c r="AY164" s="13" t="s">
        <v>117</v>
      </c>
      <c r="BE164" s="143">
        <f t="shared" si="4"/>
        <v>0</v>
      </c>
      <c r="BF164" s="143">
        <f t="shared" si="5"/>
        <v>0</v>
      </c>
      <c r="BG164" s="143">
        <f t="shared" si="6"/>
        <v>0</v>
      </c>
      <c r="BH164" s="143">
        <f t="shared" si="7"/>
        <v>0</v>
      </c>
      <c r="BI164" s="143">
        <f t="shared" si="8"/>
        <v>0</v>
      </c>
      <c r="BJ164" s="13" t="s">
        <v>120</v>
      </c>
      <c r="BK164" s="143">
        <f t="shared" si="9"/>
        <v>0</v>
      </c>
      <c r="BL164" s="13" t="s">
        <v>178</v>
      </c>
      <c r="BM164" s="142" t="s">
        <v>282</v>
      </c>
    </row>
    <row r="165" spans="2:65" s="1" customFormat="1" ht="24.2" customHeight="1">
      <c r="B165" s="129"/>
      <c r="C165" s="130" t="s">
        <v>283</v>
      </c>
      <c r="D165" s="130" t="s">
        <v>121</v>
      </c>
      <c r="E165" s="131" t="s">
        <v>284</v>
      </c>
      <c r="F165" s="132" t="s">
        <v>285</v>
      </c>
      <c r="G165" s="133" t="s">
        <v>286</v>
      </c>
      <c r="H165" s="134">
        <v>1</v>
      </c>
      <c r="I165" s="135"/>
      <c r="J165" s="136">
        <f t="shared" si="0"/>
        <v>0</v>
      </c>
      <c r="K165" s="137"/>
      <c r="L165" s="28"/>
      <c r="M165" s="138" t="s">
        <v>1</v>
      </c>
      <c r="N165" s="139" t="s">
        <v>41</v>
      </c>
      <c r="P165" s="140">
        <f t="shared" si="1"/>
        <v>0</v>
      </c>
      <c r="Q165" s="140">
        <v>0</v>
      </c>
      <c r="R165" s="140">
        <f t="shared" si="2"/>
        <v>0</v>
      </c>
      <c r="S165" s="140">
        <v>0</v>
      </c>
      <c r="T165" s="141">
        <f t="shared" si="3"/>
        <v>0</v>
      </c>
      <c r="AR165" s="142" t="s">
        <v>178</v>
      </c>
      <c r="AT165" s="142" t="s">
        <v>121</v>
      </c>
      <c r="AU165" s="142" t="s">
        <v>120</v>
      </c>
      <c r="AY165" s="13" t="s">
        <v>117</v>
      </c>
      <c r="BE165" s="143">
        <f t="shared" si="4"/>
        <v>0</v>
      </c>
      <c r="BF165" s="143">
        <f t="shared" si="5"/>
        <v>0</v>
      </c>
      <c r="BG165" s="143">
        <f t="shared" si="6"/>
        <v>0</v>
      </c>
      <c r="BH165" s="143">
        <f t="shared" si="7"/>
        <v>0</v>
      </c>
      <c r="BI165" s="143">
        <f t="shared" si="8"/>
        <v>0</v>
      </c>
      <c r="BJ165" s="13" t="s">
        <v>120</v>
      </c>
      <c r="BK165" s="143">
        <f t="shared" si="9"/>
        <v>0</v>
      </c>
      <c r="BL165" s="13" t="s">
        <v>178</v>
      </c>
      <c r="BM165" s="142" t="s">
        <v>287</v>
      </c>
    </row>
    <row r="166" spans="2:65" s="11" customFormat="1" ht="22.9" customHeight="1">
      <c r="B166" s="117"/>
      <c r="D166" s="118" t="s">
        <v>74</v>
      </c>
      <c r="E166" s="127" t="s">
        <v>288</v>
      </c>
      <c r="F166" s="127" t="s">
        <v>289</v>
      </c>
      <c r="I166" s="120"/>
      <c r="J166" s="128">
        <f>BK166</f>
        <v>0</v>
      </c>
      <c r="L166" s="117"/>
      <c r="M166" s="122"/>
      <c r="P166" s="123">
        <f>SUM(P167:P173)</f>
        <v>0</v>
      </c>
      <c r="R166" s="123">
        <f>SUM(R167:R173)</f>
        <v>0</v>
      </c>
      <c r="T166" s="124">
        <f>SUM(T167:T173)</f>
        <v>0</v>
      </c>
      <c r="AR166" s="118" t="s">
        <v>132</v>
      </c>
      <c r="AT166" s="125" t="s">
        <v>74</v>
      </c>
      <c r="AU166" s="125" t="s">
        <v>83</v>
      </c>
      <c r="AY166" s="118" t="s">
        <v>117</v>
      </c>
      <c r="BK166" s="126">
        <f>SUM(BK167:BK173)</f>
        <v>0</v>
      </c>
    </row>
    <row r="167" spans="2:65" s="1" customFormat="1" ht="37.9" customHeight="1">
      <c r="B167" s="129"/>
      <c r="C167" s="130" t="s">
        <v>290</v>
      </c>
      <c r="D167" s="130" t="s">
        <v>121</v>
      </c>
      <c r="E167" s="131" t="s">
        <v>291</v>
      </c>
      <c r="F167" s="132" t="s">
        <v>292</v>
      </c>
      <c r="G167" s="133" t="s">
        <v>142</v>
      </c>
      <c r="H167" s="134">
        <v>36</v>
      </c>
      <c r="I167" s="135"/>
      <c r="J167" s="136">
        <f>ROUND(I167*H167,2)</f>
        <v>0</v>
      </c>
      <c r="K167" s="137"/>
      <c r="L167" s="28"/>
      <c r="M167" s="138" t="s">
        <v>1</v>
      </c>
      <c r="N167" s="139" t="s">
        <v>41</v>
      </c>
      <c r="P167" s="140">
        <f>O167*H167</f>
        <v>0</v>
      </c>
      <c r="Q167" s="140">
        <v>0</v>
      </c>
      <c r="R167" s="140">
        <f>Q167*H167</f>
        <v>0</v>
      </c>
      <c r="S167" s="140">
        <v>0</v>
      </c>
      <c r="T167" s="141">
        <f>S167*H167</f>
        <v>0</v>
      </c>
      <c r="AR167" s="142" t="s">
        <v>178</v>
      </c>
      <c r="AT167" s="142" t="s">
        <v>121</v>
      </c>
      <c r="AU167" s="142" t="s">
        <v>120</v>
      </c>
      <c r="AY167" s="13" t="s">
        <v>117</v>
      </c>
      <c r="BE167" s="143">
        <f>IF(N167="základná",J167,0)</f>
        <v>0</v>
      </c>
      <c r="BF167" s="143">
        <f>IF(N167="znížená",J167,0)</f>
        <v>0</v>
      </c>
      <c r="BG167" s="143">
        <f>IF(N167="zákl. prenesená",J167,0)</f>
        <v>0</v>
      </c>
      <c r="BH167" s="143">
        <f>IF(N167="zníž. prenesená",J167,0)</f>
        <v>0</v>
      </c>
      <c r="BI167" s="143">
        <f>IF(N167="nulová",J167,0)</f>
        <v>0</v>
      </c>
      <c r="BJ167" s="13" t="s">
        <v>120</v>
      </c>
      <c r="BK167" s="143">
        <f>ROUND(I167*H167,2)</f>
        <v>0</v>
      </c>
      <c r="BL167" s="13" t="s">
        <v>178</v>
      </c>
      <c r="BM167" s="142" t="s">
        <v>293</v>
      </c>
    </row>
    <row r="168" spans="2:65" s="1" customFormat="1" ht="172.9">
      <c r="B168" s="28"/>
      <c r="D168" s="150" t="s">
        <v>199</v>
      </c>
      <c r="F168" s="151" t="s">
        <v>294</v>
      </c>
      <c r="I168" s="152"/>
      <c r="L168" s="28"/>
      <c r="M168" s="153"/>
      <c r="T168" s="51"/>
      <c r="AT168" s="13" t="s">
        <v>199</v>
      </c>
      <c r="AU168" s="13" t="s">
        <v>120</v>
      </c>
    </row>
    <row r="169" spans="2:65" s="1" customFormat="1" ht="24.2" customHeight="1">
      <c r="B169" s="129"/>
      <c r="C169" s="130" t="s">
        <v>295</v>
      </c>
      <c r="D169" s="130" t="s">
        <v>121</v>
      </c>
      <c r="E169" s="131" t="s">
        <v>296</v>
      </c>
      <c r="F169" s="132" t="s">
        <v>297</v>
      </c>
      <c r="G169" s="133" t="s">
        <v>142</v>
      </c>
      <c r="H169" s="134">
        <v>36</v>
      </c>
      <c r="I169" s="135"/>
      <c r="J169" s="136">
        <f>ROUND(I169*H169,2)</f>
        <v>0</v>
      </c>
      <c r="K169" s="137"/>
      <c r="L169" s="28"/>
      <c r="M169" s="138" t="s">
        <v>1</v>
      </c>
      <c r="N169" s="139" t="s">
        <v>41</v>
      </c>
      <c r="P169" s="140">
        <f>O169*H169</f>
        <v>0</v>
      </c>
      <c r="Q169" s="140">
        <v>0</v>
      </c>
      <c r="R169" s="140">
        <f>Q169*H169</f>
        <v>0</v>
      </c>
      <c r="S169" s="140">
        <v>0</v>
      </c>
      <c r="T169" s="141">
        <f>S169*H169</f>
        <v>0</v>
      </c>
      <c r="AR169" s="142" t="s">
        <v>178</v>
      </c>
      <c r="AT169" s="142" t="s">
        <v>121</v>
      </c>
      <c r="AU169" s="142" t="s">
        <v>120</v>
      </c>
      <c r="AY169" s="13" t="s">
        <v>117</v>
      </c>
      <c r="BE169" s="143">
        <f>IF(N169="základná",J169,0)</f>
        <v>0</v>
      </c>
      <c r="BF169" s="143">
        <f>IF(N169="znížená",J169,0)</f>
        <v>0</v>
      </c>
      <c r="BG169" s="143">
        <f>IF(N169="zákl. prenesená",J169,0)</f>
        <v>0</v>
      </c>
      <c r="BH169" s="143">
        <f>IF(N169="zníž. prenesená",J169,0)</f>
        <v>0</v>
      </c>
      <c r="BI169" s="143">
        <f>IF(N169="nulová",J169,0)</f>
        <v>0</v>
      </c>
      <c r="BJ169" s="13" t="s">
        <v>120</v>
      </c>
      <c r="BK169" s="143">
        <f>ROUND(I169*H169,2)</f>
        <v>0</v>
      </c>
      <c r="BL169" s="13" t="s">
        <v>178</v>
      </c>
      <c r="BM169" s="142" t="s">
        <v>298</v>
      </c>
    </row>
    <row r="170" spans="2:65" s="1" customFormat="1" ht="37.9" customHeight="1">
      <c r="B170" s="129"/>
      <c r="C170" s="130" t="s">
        <v>299</v>
      </c>
      <c r="D170" s="130" t="s">
        <v>121</v>
      </c>
      <c r="E170" s="131" t="s">
        <v>300</v>
      </c>
      <c r="F170" s="132" t="s">
        <v>301</v>
      </c>
      <c r="G170" s="133" t="s">
        <v>142</v>
      </c>
      <c r="H170" s="134">
        <v>36</v>
      </c>
      <c r="I170" s="135"/>
      <c r="J170" s="136">
        <f>ROUND(I170*H170,2)</f>
        <v>0</v>
      </c>
      <c r="K170" s="137"/>
      <c r="L170" s="28"/>
      <c r="M170" s="138" t="s">
        <v>1</v>
      </c>
      <c r="N170" s="139" t="s">
        <v>41</v>
      </c>
      <c r="P170" s="140">
        <f>O170*H170</f>
        <v>0</v>
      </c>
      <c r="Q170" s="140">
        <v>0</v>
      </c>
      <c r="R170" s="140">
        <f>Q170*H170</f>
        <v>0</v>
      </c>
      <c r="S170" s="140">
        <v>0</v>
      </c>
      <c r="T170" s="141">
        <f>S170*H170</f>
        <v>0</v>
      </c>
      <c r="AR170" s="142" t="s">
        <v>178</v>
      </c>
      <c r="AT170" s="142" t="s">
        <v>121</v>
      </c>
      <c r="AU170" s="142" t="s">
        <v>120</v>
      </c>
      <c r="AY170" s="13" t="s">
        <v>117</v>
      </c>
      <c r="BE170" s="143">
        <f>IF(N170="základná",J170,0)</f>
        <v>0</v>
      </c>
      <c r="BF170" s="143">
        <f>IF(N170="znížená",J170,0)</f>
        <v>0</v>
      </c>
      <c r="BG170" s="143">
        <f>IF(N170="zákl. prenesená",J170,0)</f>
        <v>0</v>
      </c>
      <c r="BH170" s="143">
        <f>IF(N170="zníž. prenesená",J170,0)</f>
        <v>0</v>
      </c>
      <c r="BI170" s="143">
        <f>IF(N170="nulová",J170,0)</f>
        <v>0</v>
      </c>
      <c r="BJ170" s="13" t="s">
        <v>120</v>
      </c>
      <c r="BK170" s="143">
        <f>ROUND(I170*H170,2)</f>
        <v>0</v>
      </c>
      <c r="BL170" s="13" t="s">
        <v>178</v>
      </c>
      <c r="BM170" s="142" t="s">
        <v>302</v>
      </c>
    </row>
    <row r="171" spans="2:65" s="1" customFormat="1" ht="24.2" customHeight="1">
      <c r="B171" s="129"/>
      <c r="C171" s="130" t="s">
        <v>303</v>
      </c>
      <c r="D171" s="130" t="s">
        <v>121</v>
      </c>
      <c r="E171" s="131" t="s">
        <v>304</v>
      </c>
      <c r="F171" s="132" t="s">
        <v>305</v>
      </c>
      <c r="G171" s="133" t="s">
        <v>142</v>
      </c>
      <c r="H171" s="134">
        <v>1</v>
      </c>
      <c r="I171" s="135"/>
      <c r="J171" s="136">
        <f>ROUND(I171*H171,2)</f>
        <v>0</v>
      </c>
      <c r="K171" s="137"/>
      <c r="L171" s="28"/>
      <c r="M171" s="138" t="s">
        <v>1</v>
      </c>
      <c r="N171" s="139" t="s">
        <v>41</v>
      </c>
      <c r="P171" s="140">
        <f>O171*H171</f>
        <v>0</v>
      </c>
      <c r="Q171" s="140">
        <v>0</v>
      </c>
      <c r="R171" s="140">
        <f>Q171*H171</f>
        <v>0</v>
      </c>
      <c r="S171" s="140">
        <v>0</v>
      </c>
      <c r="T171" s="141">
        <f>S171*H171</f>
        <v>0</v>
      </c>
      <c r="AR171" s="142" t="s">
        <v>178</v>
      </c>
      <c r="AT171" s="142" t="s">
        <v>121</v>
      </c>
      <c r="AU171" s="142" t="s">
        <v>120</v>
      </c>
      <c r="AY171" s="13" t="s">
        <v>117</v>
      </c>
      <c r="BE171" s="143">
        <f>IF(N171="základná",J171,0)</f>
        <v>0</v>
      </c>
      <c r="BF171" s="143">
        <f>IF(N171="znížená",J171,0)</f>
        <v>0</v>
      </c>
      <c r="BG171" s="143">
        <f>IF(N171="zákl. prenesená",J171,0)</f>
        <v>0</v>
      </c>
      <c r="BH171" s="143">
        <f>IF(N171="zníž. prenesená",J171,0)</f>
        <v>0</v>
      </c>
      <c r="BI171" s="143">
        <f>IF(N171="nulová",J171,0)</f>
        <v>0</v>
      </c>
      <c r="BJ171" s="13" t="s">
        <v>120</v>
      </c>
      <c r="BK171" s="143">
        <f>ROUND(I171*H171,2)</f>
        <v>0</v>
      </c>
      <c r="BL171" s="13" t="s">
        <v>178</v>
      </c>
      <c r="BM171" s="142" t="s">
        <v>306</v>
      </c>
    </row>
    <row r="172" spans="2:65" s="1" customFormat="1" ht="105.6">
      <c r="B172" s="28"/>
      <c r="D172" s="150" t="s">
        <v>199</v>
      </c>
      <c r="F172" s="151" t="s">
        <v>307</v>
      </c>
      <c r="I172" s="152"/>
      <c r="L172" s="28"/>
      <c r="M172" s="153"/>
      <c r="T172" s="51"/>
      <c r="AT172" s="13" t="s">
        <v>199</v>
      </c>
      <c r="AU172" s="13" t="s">
        <v>120</v>
      </c>
    </row>
    <row r="173" spans="2:65" s="1" customFormat="1" ht="24.2" customHeight="1">
      <c r="B173" s="129"/>
      <c r="C173" s="130" t="s">
        <v>308</v>
      </c>
      <c r="D173" s="130" t="s">
        <v>121</v>
      </c>
      <c r="E173" s="131" t="s">
        <v>309</v>
      </c>
      <c r="F173" s="132" t="s">
        <v>310</v>
      </c>
      <c r="G173" s="133" t="s">
        <v>142</v>
      </c>
      <c r="H173" s="134">
        <v>1</v>
      </c>
      <c r="I173" s="135"/>
      <c r="J173" s="136">
        <f>ROUND(I173*H173,2)</f>
        <v>0</v>
      </c>
      <c r="K173" s="137"/>
      <c r="L173" s="28"/>
      <c r="M173" s="138" t="s">
        <v>1</v>
      </c>
      <c r="N173" s="139" t="s">
        <v>41</v>
      </c>
      <c r="P173" s="140">
        <f>O173*H173</f>
        <v>0</v>
      </c>
      <c r="Q173" s="140">
        <v>0</v>
      </c>
      <c r="R173" s="140">
        <f>Q173*H173</f>
        <v>0</v>
      </c>
      <c r="S173" s="140">
        <v>0</v>
      </c>
      <c r="T173" s="141">
        <f>S173*H173</f>
        <v>0</v>
      </c>
      <c r="AR173" s="142" t="s">
        <v>178</v>
      </c>
      <c r="AT173" s="142" t="s">
        <v>121</v>
      </c>
      <c r="AU173" s="142" t="s">
        <v>120</v>
      </c>
      <c r="AY173" s="13" t="s">
        <v>117</v>
      </c>
      <c r="BE173" s="143">
        <f>IF(N173="základná",J173,0)</f>
        <v>0</v>
      </c>
      <c r="BF173" s="143">
        <f>IF(N173="znížená",J173,0)</f>
        <v>0</v>
      </c>
      <c r="BG173" s="143">
        <f>IF(N173="zákl. prenesená",J173,0)</f>
        <v>0</v>
      </c>
      <c r="BH173" s="143">
        <f>IF(N173="zníž. prenesená",J173,0)</f>
        <v>0</v>
      </c>
      <c r="BI173" s="143">
        <f>IF(N173="nulová",J173,0)</f>
        <v>0</v>
      </c>
      <c r="BJ173" s="13" t="s">
        <v>120</v>
      </c>
      <c r="BK173" s="143">
        <f>ROUND(I173*H173,2)</f>
        <v>0</v>
      </c>
      <c r="BL173" s="13" t="s">
        <v>178</v>
      </c>
      <c r="BM173" s="142" t="s">
        <v>311</v>
      </c>
    </row>
    <row r="174" spans="2:65" s="11" customFormat="1" ht="22.9" customHeight="1">
      <c r="B174" s="117"/>
      <c r="D174" s="118" t="s">
        <v>74</v>
      </c>
      <c r="E174" s="127" t="s">
        <v>312</v>
      </c>
      <c r="F174" s="127" t="s">
        <v>313</v>
      </c>
      <c r="I174" s="120"/>
      <c r="J174" s="128">
        <f>BK174</f>
        <v>0</v>
      </c>
      <c r="L174" s="117"/>
      <c r="M174" s="122"/>
      <c r="P174" s="123">
        <f>SUM(P175:P180)</f>
        <v>0</v>
      </c>
      <c r="R174" s="123">
        <f>SUM(R175:R180)</f>
        <v>0</v>
      </c>
      <c r="T174" s="124">
        <f>SUM(T175:T180)</f>
        <v>0</v>
      </c>
      <c r="AR174" s="118" t="s">
        <v>132</v>
      </c>
      <c r="AT174" s="125" t="s">
        <v>74</v>
      </c>
      <c r="AU174" s="125" t="s">
        <v>83</v>
      </c>
      <c r="AY174" s="118" t="s">
        <v>117</v>
      </c>
      <c r="BK174" s="126">
        <f>SUM(BK175:BK180)</f>
        <v>0</v>
      </c>
    </row>
    <row r="175" spans="2:65" s="1" customFormat="1" ht="37.9" customHeight="1">
      <c r="B175" s="129"/>
      <c r="C175" s="130" t="s">
        <v>314</v>
      </c>
      <c r="D175" s="130" t="s">
        <v>121</v>
      </c>
      <c r="E175" s="131" t="s">
        <v>315</v>
      </c>
      <c r="F175" s="132" t="s">
        <v>316</v>
      </c>
      <c r="G175" s="133" t="s">
        <v>142</v>
      </c>
      <c r="H175" s="134">
        <v>67</v>
      </c>
      <c r="I175" s="135"/>
      <c r="J175" s="136">
        <f>ROUND(I175*H175,2)</f>
        <v>0</v>
      </c>
      <c r="K175" s="137"/>
      <c r="L175" s="28"/>
      <c r="M175" s="138" t="s">
        <v>1</v>
      </c>
      <c r="N175" s="139" t="s">
        <v>41</v>
      </c>
      <c r="P175" s="140">
        <f>O175*H175</f>
        <v>0</v>
      </c>
      <c r="Q175" s="140">
        <v>0</v>
      </c>
      <c r="R175" s="140">
        <f>Q175*H175</f>
        <v>0</v>
      </c>
      <c r="S175" s="140">
        <v>0</v>
      </c>
      <c r="T175" s="141">
        <f>S175*H175</f>
        <v>0</v>
      </c>
      <c r="AR175" s="142" t="s">
        <v>178</v>
      </c>
      <c r="AT175" s="142" t="s">
        <v>121</v>
      </c>
      <c r="AU175" s="142" t="s">
        <v>120</v>
      </c>
      <c r="AY175" s="13" t="s">
        <v>117</v>
      </c>
      <c r="BE175" s="143">
        <f>IF(N175="základná",J175,0)</f>
        <v>0</v>
      </c>
      <c r="BF175" s="143">
        <f>IF(N175="znížená",J175,0)</f>
        <v>0</v>
      </c>
      <c r="BG175" s="143">
        <f>IF(N175="zákl. prenesená",J175,0)</f>
        <v>0</v>
      </c>
      <c r="BH175" s="143">
        <f>IF(N175="zníž. prenesená",J175,0)</f>
        <v>0</v>
      </c>
      <c r="BI175" s="143">
        <f>IF(N175="nulová",J175,0)</f>
        <v>0</v>
      </c>
      <c r="BJ175" s="13" t="s">
        <v>120</v>
      </c>
      <c r="BK175" s="143">
        <f>ROUND(I175*H175,2)</f>
        <v>0</v>
      </c>
      <c r="BL175" s="13" t="s">
        <v>178</v>
      </c>
      <c r="BM175" s="142" t="s">
        <v>317</v>
      </c>
    </row>
    <row r="176" spans="2:65" s="1" customFormat="1" ht="57.6">
      <c r="B176" s="28"/>
      <c r="D176" s="150" t="s">
        <v>199</v>
      </c>
      <c r="F176" s="151" t="s">
        <v>318</v>
      </c>
      <c r="I176" s="152"/>
      <c r="L176" s="28"/>
      <c r="M176" s="153"/>
      <c r="T176" s="51"/>
      <c r="AT176" s="13" t="s">
        <v>199</v>
      </c>
      <c r="AU176" s="13" t="s">
        <v>120</v>
      </c>
    </row>
    <row r="177" spans="2:65" s="1" customFormat="1" ht="24.2" customHeight="1">
      <c r="B177" s="129"/>
      <c r="C177" s="130" t="s">
        <v>319</v>
      </c>
      <c r="D177" s="130" t="s">
        <v>121</v>
      </c>
      <c r="E177" s="131" t="s">
        <v>320</v>
      </c>
      <c r="F177" s="132" t="s">
        <v>321</v>
      </c>
      <c r="G177" s="133" t="s">
        <v>142</v>
      </c>
      <c r="H177" s="134">
        <v>6</v>
      </c>
      <c r="I177" s="135"/>
      <c r="J177" s="136">
        <f>ROUND(I177*H177,2)</f>
        <v>0</v>
      </c>
      <c r="K177" s="137"/>
      <c r="L177" s="28"/>
      <c r="M177" s="138" t="s">
        <v>1</v>
      </c>
      <c r="N177" s="139" t="s">
        <v>41</v>
      </c>
      <c r="P177" s="140">
        <f>O177*H177</f>
        <v>0</v>
      </c>
      <c r="Q177" s="140">
        <v>0</v>
      </c>
      <c r="R177" s="140">
        <f>Q177*H177</f>
        <v>0</v>
      </c>
      <c r="S177" s="140">
        <v>0</v>
      </c>
      <c r="T177" s="141">
        <f>S177*H177</f>
        <v>0</v>
      </c>
      <c r="AR177" s="142" t="s">
        <v>178</v>
      </c>
      <c r="AT177" s="142" t="s">
        <v>121</v>
      </c>
      <c r="AU177" s="142" t="s">
        <v>120</v>
      </c>
      <c r="AY177" s="13" t="s">
        <v>117</v>
      </c>
      <c r="BE177" s="143">
        <f>IF(N177="základná",J177,0)</f>
        <v>0</v>
      </c>
      <c r="BF177" s="143">
        <f>IF(N177="znížená",J177,0)</f>
        <v>0</v>
      </c>
      <c r="BG177" s="143">
        <f>IF(N177="zákl. prenesená",J177,0)</f>
        <v>0</v>
      </c>
      <c r="BH177" s="143">
        <f>IF(N177="zníž. prenesená",J177,0)</f>
        <v>0</v>
      </c>
      <c r="BI177" s="143">
        <f>IF(N177="nulová",J177,0)</f>
        <v>0</v>
      </c>
      <c r="BJ177" s="13" t="s">
        <v>120</v>
      </c>
      <c r="BK177" s="143">
        <f>ROUND(I177*H177,2)</f>
        <v>0</v>
      </c>
      <c r="BL177" s="13" t="s">
        <v>178</v>
      </c>
      <c r="BM177" s="142" t="s">
        <v>322</v>
      </c>
    </row>
    <row r="178" spans="2:65" s="1" customFormat="1" ht="24.2" customHeight="1">
      <c r="B178" s="129"/>
      <c r="C178" s="130" t="s">
        <v>323</v>
      </c>
      <c r="D178" s="130" t="s">
        <v>121</v>
      </c>
      <c r="E178" s="131" t="s">
        <v>324</v>
      </c>
      <c r="F178" s="132" t="s">
        <v>325</v>
      </c>
      <c r="G178" s="133" t="s">
        <v>142</v>
      </c>
      <c r="H178" s="134">
        <v>42</v>
      </c>
      <c r="I178" s="135"/>
      <c r="J178" s="136">
        <f>ROUND(I178*H178,2)</f>
        <v>0</v>
      </c>
      <c r="K178" s="137"/>
      <c r="L178" s="28"/>
      <c r="M178" s="138" t="s">
        <v>1</v>
      </c>
      <c r="N178" s="139" t="s">
        <v>41</v>
      </c>
      <c r="P178" s="140">
        <f>O178*H178</f>
        <v>0</v>
      </c>
      <c r="Q178" s="140">
        <v>0</v>
      </c>
      <c r="R178" s="140">
        <f>Q178*H178</f>
        <v>0</v>
      </c>
      <c r="S178" s="140">
        <v>0</v>
      </c>
      <c r="T178" s="141">
        <f>S178*H178</f>
        <v>0</v>
      </c>
      <c r="AR178" s="142" t="s">
        <v>178</v>
      </c>
      <c r="AT178" s="142" t="s">
        <v>121</v>
      </c>
      <c r="AU178" s="142" t="s">
        <v>120</v>
      </c>
      <c r="AY178" s="13" t="s">
        <v>117</v>
      </c>
      <c r="BE178" s="143">
        <f>IF(N178="základná",J178,0)</f>
        <v>0</v>
      </c>
      <c r="BF178" s="143">
        <f>IF(N178="znížená",J178,0)</f>
        <v>0</v>
      </c>
      <c r="BG178" s="143">
        <f>IF(N178="zákl. prenesená",J178,0)</f>
        <v>0</v>
      </c>
      <c r="BH178" s="143">
        <f>IF(N178="zníž. prenesená",J178,0)</f>
        <v>0</v>
      </c>
      <c r="BI178" s="143">
        <f>IF(N178="nulová",J178,0)</f>
        <v>0</v>
      </c>
      <c r="BJ178" s="13" t="s">
        <v>120</v>
      </c>
      <c r="BK178" s="143">
        <f>ROUND(I178*H178,2)</f>
        <v>0</v>
      </c>
      <c r="BL178" s="13" t="s">
        <v>178</v>
      </c>
      <c r="BM178" s="142" t="s">
        <v>326</v>
      </c>
    </row>
    <row r="179" spans="2:65" s="1" customFormat="1" ht="37.9" customHeight="1">
      <c r="B179" s="129"/>
      <c r="C179" s="130" t="s">
        <v>327</v>
      </c>
      <c r="D179" s="130" t="s">
        <v>121</v>
      </c>
      <c r="E179" s="131" t="s">
        <v>328</v>
      </c>
      <c r="F179" s="132" t="s">
        <v>329</v>
      </c>
      <c r="G179" s="133" t="s">
        <v>142</v>
      </c>
      <c r="H179" s="134">
        <v>36</v>
      </c>
      <c r="I179" s="135"/>
      <c r="J179" s="136">
        <f>ROUND(I179*H179,2)</f>
        <v>0</v>
      </c>
      <c r="K179" s="137"/>
      <c r="L179" s="28"/>
      <c r="M179" s="138" t="s">
        <v>1</v>
      </c>
      <c r="N179" s="139" t="s">
        <v>41</v>
      </c>
      <c r="P179" s="140">
        <f>O179*H179</f>
        <v>0</v>
      </c>
      <c r="Q179" s="140">
        <v>0</v>
      </c>
      <c r="R179" s="140">
        <f>Q179*H179</f>
        <v>0</v>
      </c>
      <c r="S179" s="140">
        <v>0</v>
      </c>
      <c r="T179" s="141">
        <f>S179*H179</f>
        <v>0</v>
      </c>
      <c r="AR179" s="142" t="s">
        <v>178</v>
      </c>
      <c r="AT179" s="142" t="s">
        <v>121</v>
      </c>
      <c r="AU179" s="142" t="s">
        <v>120</v>
      </c>
      <c r="AY179" s="13" t="s">
        <v>117</v>
      </c>
      <c r="BE179" s="143">
        <f>IF(N179="základná",J179,0)</f>
        <v>0</v>
      </c>
      <c r="BF179" s="143">
        <f>IF(N179="znížená",J179,0)</f>
        <v>0</v>
      </c>
      <c r="BG179" s="143">
        <f>IF(N179="zákl. prenesená",J179,0)</f>
        <v>0</v>
      </c>
      <c r="BH179" s="143">
        <f>IF(N179="zníž. prenesená",J179,0)</f>
        <v>0</v>
      </c>
      <c r="BI179" s="143">
        <f>IF(N179="nulová",J179,0)</f>
        <v>0</v>
      </c>
      <c r="BJ179" s="13" t="s">
        <v>120</v>
      </c>
      <c r="BK179" s="143">
        <f>ROUND(I179*H179,2)</f>
        <v>0</v>
      </c>
      <c r="BL179" s="13" t="s">
        <v>178</v>
      </c>
      <c r="BM179" s="142" t="s">
        <v>330</v>
      </c>
    </row>
    <row r="180" spans="2:65" s="1" customFormat="1" ht="24.2" customHeight="1">
      <c r="B180" s="129"/>
      <c r="C180" s="130" t="s">
        <v>331</v>
      </c>
      <c r="D180" s="130" t="s">
        <v>121</v>
      </c>
      <c r="E180" s="131" t="s">
        <v>332</v>
      </c>
      <c r="F180" s="132" t="s">
        <v>333</v>
      </c>
      <c r="G180" s="133" t="s">
        <v>142</v>
      </c>
      <c r="H180" s="134">
        <v>30</v>
      </c>
      <c r="I180" s="135"/>
      <c r="J180" s="136">
        <f>ROUND(I180*H180,2)</f>
        <v>0</v>
      </c>
      <c r="K180" s="137"/>
      <c r="L180" s="28"/>
      <c r="M180" s="138" t="s">
        <v>1</v>
      </c>
      <c r="N180" s="139" t="s">
        <v>41</v>
      </c>
      <c r="P180" s="140">
        <f>O180*H180</f>
        <v>0</v>
      </c>
      <c r="Q180" s="140">
        <v>0</v>
      </c>
      <c r="R180" s="140">
        <f>Q180*H180</f>
        <v>0</v>
      </c>
      <c r="S180" s="140">
        <v>0</v>
      </c>
      <c r="T180" s="141">
        <f>S180*H180</f>
        <v>0</v>
      </c>
      <c r="AR180" s="142" t="s">
        <v>178</v>
      </c>
      <c r="AT180" s="142" t="s">
        <v>121</v>
      </c>
      <c r="AU180" s="142" t="s">
        <v>120</v>
      </c>
      <c r="AY180" s="13" t="s">
        <v>117</v>
      </c>
      <c r="BE180" s="143">
        <f>IF(N180="základná",J180,0)</f>
        <v>0</v>
      </c>
      <c r="BF180" s="143">
        <f>IF(N180="znížená",J180,0)</f>
        <v>0</v>
      </c>
      <c r="BG180" s="143">
        <f>IF(N180="zákl. prenesená",J180,0)</f>
        <v>0</v>
      </c>
      <c r="BH180" s="143">
        <f>IF(N180="zníž. prenesená",J180,0)</f>
        <v>0</v>
      </c>
      <c r="BI180" s="143">
        <f>IF(N180="nulová",J180,0)</f>
        <v>0</v>
      </c>
      <c r="BJ180" s="13" t="s">
        <v>120</v>
      </c>
      <c r="BK180" s="143">
        <f>ROUND(I180*H180,2)</f>
        <v>0</v>
      </c>
      <c r="BL180" s="13" t="s">
        <v>178</v>
      </c>
      <c r="BM180" s="142" t="s">
        <v>334</v>
      </c>
    </row>
    <row r="181" spans="2:65" s="11" customFormat="1" ht="22.9" customHeight="1">
      <c r="B181" s="117"/>
      <c r="D181" s="118" t="s">
        <v>74</v>
      </c>
      <c r="E181" s="127" t="s">
        <v>335</v>
      </c>
      <c r="F181" s="127" t="s">
        <v>336</v>
      </c>
      <c r="I181" s="120"/>
      <c r="J181" s="128">
        <f>BK181</f>
        <v>0</v>
      </c>
      <c r="L181" s="117"/>
      <c r="M181" s="122"/>
      <c r="P181" s="123">
        <f>SUM(P182:P184)</f>
        <v>0</v>
      </c>
      <c r="R181" s="123">
        <f>SUM(R182:R184)</f>
        <v>0</v>
      </c>
      <c r="T181" s="124">
        <f>SUM(T182:T184)</f>
        <v>0</v>
      </c>
      <c r="AR181" s="118" t="s">
        <v>132</v>
      </c>
      <c r="AT181" s="125" t="s">
        <v>74</v>
      </c>
      <c r="AU181" s="125" t="s">
        <v>83</v>
      </c>
      <c r="AY181" s="118" t="s">
        <v>117</v>
      </c>
      <c r="BK181" s="126">
        <f>SUM(BK182:BK184)</f>
        <v>0</v>
      </c>
    </row>
    <row r="182" spans="2:65" s="1" customFormat="1" ht="14.45" customHeight="1">
      <c r="B182" s="129"/>
      <c r="C182" s="130" t="s">
        <v>337</v>
      </c>
      <c r="D182" s="130" t="s">
        <v>121</v>
      </c>
      <c r="E182" s="131" t="s">
        <v>338</v>
      </c>
      <c r="F182" s="132" t="s">
        <v>339</v>
      </c>
      <c r="G182" s="133" t="s">
        <v>286</v>
      </c>
      <c r="H182" s="134">
        <v>1</v>
      </c>
      <c r="I182" s="135"/>
      <c r="J182" s="136">
        <f>ROUND(I182*H182,2)</f>
        <v>0</v>
      </c>
      <c r="K182" s="137"/>
      <c r="L182" s="28"/>
      <c r="M182" s="138" t="s">
        <v>1</v>
      </c>
      <c r="N182" s="139" t="s">
        <v>41</v>
      </c>
      <c r="P182" s="140">
        <f>O182*H182</f>
        <v>0</v>
      </c>
      <c r="Q182" s="140">
        <v>0</v>
      </c>
      <c r="R182" s="140">
        <f>Q182*H182</f>
        <v>0</v>
      </c>
      <c r="S182" s="140">
        <v>0</v>
      </c>
      <c r="T182" s="141">
        <f>S182*H182</f>
        <v>0</v>
      </c>
      <c r="AR182" s="142" t="s">
        <v>178</v>
      </c>
      <c r="AT182" s="142" t="s">
        <v>121</v>
      </c>
      <c r="AU182" s="142" t="s">
        <v>120</v>
      </c>
      <c r="AY182" s="13" t="s">
        <v>117</v>
      </c>
      <c r="BE182" s="143">
        <f>IF(N182="základná",J182,0)</f>
        <v>0</v>
      </c>
      <c r="BF182" s="143">
        <f>IF(N182="znížená",J182,0)</f>
        <v>0</v>
      </c>
      <c r="BG182" s="143">
        <f>IF(N182="zákl. prenesená",J182,0)</f>
        <v>0</v>
      </c>
      <c r="BH182" s="143">
        <f>IF(N182="zníž. prenesená",J182,0)</f>
        <v>0</v>
      </c>
      <c r="BI182" s="143">
        <f>IF(N182="nulová",J182,0)</f>
        <v>0</v>
      </c>
      <c r="BJ182" s="13" t="s">
        <v>120</v>
      </c>
      <c r="BK182" s="143">
        <f>ROUND(I182*H182,2)</f>
        <v>0</v>
      </c>
      <c r="BL182" s="13" t="s">
        <v>178</v>
      </c>
      <c r="BM182" s="142" t="s">
        <v>340</v>
      </c>
    </row>
    <row r="183" spans="2:65" s="1" customFormat="1" ht="14.45" customHeight="1">
      <c r="B183" s="129"/>
      <c r="C183" s="130" t="s">
        <v>341</v>
      </c>
      <c r="D183" s="130" t="s">
        <v>121</v>
      </c>
      <c r="E183" s="131" t="s">
        <v>342</v>
      </c>
      <c r="F183" s="132" t="s">
        <v>343</v>
      </c>
      <c r="G183" s="133" t="s">
        <v>286</v>
      </c>
      <c r="H183" s="134">
        <v>1</v>
      </c>
      <c r="I183" s="135"/>
      <c r="J183" s="136">
        <f>ROUND(I183*H183,2)</f>
        <v>0</v>
      </c>
      <c r="K183" s="137"/>
      <c r="L183" s="28"/>
      <c r="M183" s="138" t="s">
        <v>1</v>
      </c>
      <c r="N183" s="139" t="s">
        <v>41</v>
      </c>
      <c r="P183" s="140">
        <f>O183*H183</f>
        <v>0</v>
      </c>
      <c r="Q183" s="140">
        <v>0</v>
      </c>
      <c r="R183" s="140">
        <f>Q183*H183</f>
        <v>0</v>
      </c>
      <c r="S183" s="140">
        <v>0</v>
      </c>
      <c r="T183" s="141">
        <f>S183*H183</f>
        <v>0</v>
      </c>
      <c r="AR183" s="142" t="s">
        <v>178</v>
      </c>
      <c r="AT183" s="142" t="s">
        <v>121</v>
      </c>
      <c r="AU183" s="142" t="s">
        <v>120</v>
      </c>
      <c r="AY183" s="13" t="s">
        <v>117</v>
      </c>
      <c r="BE183" s="143">
        <f>IF(N183="základná",J183,0)</f>
        <v>0</v>
      </c>
      <c r="BF183" s="143">
        <f>IF(N183="znížená",J183,0)</f>
        <v>0</v>
      </c>
      <c r="BG183" s="143">
        <f>IF(N183="zákl. prenesená",J183,0)</f>
        <v>0</v>
      </c>
      <c r="BH183" s="143">
        <f>IF(N183="zníž. prenesená",J183,0)</f>
        <v>0</v>
      </c>
      <c r="BI183" s="143">
        <f>IF(N183="nulová",J183,0)</f>
        <v>0</v>
      </c>
      <c r="BJ183" s="13" t="s">
        <v>120</v>
      </c>
      <c r="BK183" s="143">
        <f>ROUND(I183*H183,2)</f>
        <v>0</v>
      </c>
      <c r="BL183" s="13" t="s">
        <v>178</v>
      </c>
      <c r="BM183" s="142" t="s">
        <v>344</v>
      </c>
    </row>
    <row r="184" spans="2:65" s="1" customFormat="1" ht="14.45" customHeight="1">
      <c r="B184" s="129"/>
      <c r="C184" s="130" t="s">
        <v>345</v>
      </c>
      <c r="D184" s="130" t="s">
        <v>121</v>
      </c>
      <c r="E184" s="131" t="s">
        <v>346</v>
      </c>
      <c r="F184" s="132" t="s">
        <v>347</v>
      </c>
      <c r="G184" s="133" t="s">
        <v>286</v>
      </c>
      <c r="H184" s="134">
        <v>1</v>
      </c>
      <c r="I184" s="135"/>
      <c r="J184" s="136">
        <f>ROUND(I184*H184,2)</f>
        <v>0</v>
      </c>
      <c r="K184" s="137"/>
      <c r="L184" s="28"/>
      <c r="M184" s="138" t="s">
        <v>1</v>
      </c>
      <c r="N184" s="139" t="s">
        <v>41</v>
      </c>
      <c r="P184" s="140">
        <f>O184*H184</f>
        <v>0</v>
      </c>
      <c r="Q184" s="140">
        <v>0</v>
      </c>
      <c r="R184" s="140">
        <f>Q184*H184</f>
        <v>0</v>
      </c>
      <c r="S184" s="140">
        <v>0</v>
      </c>
      <c r="T184" s="141">
        <f>S184*H184</f>
        <v>0</v>
      </c>
      <c r="AR184" s="142" t="s">
        <v>178</v>
      </c>
      <c r="AT184" s="142" t="s">
        <v>121</v>
      </c>
      <c r="AU184" s="142" t="s">
        <v>120</v>
      </c>
      <c r="AY184" s="13" t="s">
        <v>117</v>
      </c>
      <c r="BE184" s="143">
        <f>IF(N184="základná",J184,0)</f>
        <v>0</v>
      </c>
      <c r="BF184" s="143">
        <f>IF(N184="znížená",J184,0)</f>
        <v>0</v>
      </c>
      <c r="BG184" s="143">
        <f>IF(N184="zákl. prenesená",J184,0)</f>
        <v>0</v>
      </c>
      <c r="BH184" s="143">
        <f>IF(N184="zníž. prenesená",J184,0)</f>
        <v>0</v>
      </c>
      <c r="BI184" s="143">
        <f>IF(N184="nulová",J184,0)</f>
        <v>0</v>
      </c>
      <c r="BJ184" s="13" t="s">
        <v>120</v>
      </c>
      <c r="BK184" s="143">
        <f>ROUND(I184*H184,2)</f>
        <v>0</v>
      </c>
      <c r="BL184" s="13" t="s">
        <v>178</v>
      </c>
      <c r="BM184" s="142" t="s">
        <v>348</v>
      </c>
    </row>
    <row r="185" spans="2:65" s="11" customFormat="1" ht="22.9" customHeight="1">
      <c r="B185" s="117"/>
      <c r="D185" s="118" t="s">
        <v>74</v>
      </c>
      <c r="E185" s="127" t="s">
        <v>349</v>
      </c>
      <c r="F185" s="127" t="s">
        <v>350</v>
      </c>
      <c r="I185" s="120"/>
      <c r="J185" s="128">
        <f>BK185</f>
        <v>0</v>
      </c>
      <c r="L185" s="117"/>
      <c r="M185" s="122"/>
      <c r="P185" s="123">
        <f>P186+P188+P207+P227+P229</f>
        <v>0</v>
      </c>
      <c r="R185" s="123">
        <f>R186+R188+R207+R227+R229</f>
        <v>0</v>
      </c>
      <c r="T185" s="124">
        <f>T186+T188+T207+T227+T229</f>
        <v>0</v>
      </c>
      <c r="AR185" s="118" t="s">
        <v>132</v>
      </c>
      <c r="AT185" s="125" t="s">
        <v>74</v>
      </c>
      <c r="AU185" s="125" t="s">
        <v>83</v>
      </c>
      <c r="AY185" s="118" t="s">
        <v>117</v>
      </c>
      <c r="BK185" s="126">
        <f>BK186+BK188+BK207+BK227+BK229</f>
        <v>0</v>
      </c>
    </row>
    <row r="186" spans="2:65" s="11" customFormat="1" ht="20.85" customHeight="1">
      <c r="B186" s="117"/>
      <c r="D186" s="118" t="s">
        <v>74</v>
      </c>
      <c r="E186" s="127" t="s">
        <v>351</v>
      </c>
      <c r="F186" s="127" t="s">
        <v>352</v>
      </c>
      <c r="I186" s="120"/>
      <c r="J186" s="128">
        <f>BK186</f>
        <v>0</v>
      </c>
      <c r="L186" s="117"/>
      <c r="M186" s="122"/>
      <c r="P186" s="123">
        <f>P187</f>
        <v>0</v>
      </c>
      <c r="R186" s="123">
        <f>R187</f>
        <v>0</v>
      </c>
      <c r="T186" s="124">
        <f>T187</f>
        <v>0</v>
      </c>
      <c r="AR186" s="118" t="s">
        <v>132</v>
      </c>
      <c r="AT186" s="125" t="s">
        <v>74</v>
      </c>
      <c r="AU186" s="125" t="s">
        <v>120</v>
      </c>
      <c r="AY186" s="118" t="s">
        <v>117</v>
      </c>
      <c r="BK186" s="126">
        <f>BK187</f>
        <v>0</v>
      </c>
    </row>
    <row r="187" spans="2:65" s="1" customFormat="1" ht="24.2" customHeight="1">
      <c r="B187" s="129"/>
      <c r="C187" s="130" t="s">
        <v>353</v>
      </c>
      <c r="D187" s="130" t="s">
        <v>121</v>
      </c>
      <c r="E187" s="131" t="s">
        <v>354</v>
      </c>
      <c r="F187" s="132" t="s">
        <v>355</v>
      </c>
      <c r="G187" s="133" t="s">
        <v>142</v>
      </c>
      <c r="H187" s="134">
        <v>1</v>
      </c>
      <c r="I187" s="135"/>
      <c r="J187" s="136">
        <f>ROUND(I187*H187,2)</f>
        <v>0</v>
      </c>
      <c r="K187" s="137"/>
      <c r="L187" s="28"/>
      <c r="M187" s="138" t="s">
        <v>1</v>
      </c>
      <c r="N187" s="139" t="s">
        <v>41</v>
      </c>
      <c r="P187" s="140">
        <f>O187*H187</f>
        <v>0</v>
      </c>
      <c r="Q187" s="140">
        <v>0</v>
      </c>
      <c r="R187" s="140">
        <f>Q187*H187</f>
        <v>0</v>
      </c>
      <c r="S187" s="140">
        <v>0</v>
      </c>
      <c r="T187" s="141">
        <f>S187*H187</f>
        <v>0</v>
      </c>
      <c r="AR187" s="142" t="s">
        <v>178</v>
      </c>
      <c r="AT187" s="142" t="s">
        <v>121</v>
      </c>
      <c r="AU187" s="142" t="s">
        <v>132</v>
      </c>
      <c r="AY187" s="13" t="s">
        <v>117</v>
      </c>
      <c r="BE187" s="143">
        <f>IF(N187="základná",J187,0)</f>
        <v>0</v>
      </c>
      <c r="BF187" s="143">
        <f>IF(N187="znížená",J187,0)</f>
        <v>0</v>
      </c>
      <c r="BG187" s="143">
        <f>IF(N187="zákl. prenesená",J187,0)</f>
        <v>0</v>
      </c>
      <c r="BH187" s="143">
        <f>IF(N187="zníž. prenesená",J187,0)</f>
        <v>0</v>
      </c>
      <c r="BI187" s="143">
        <f>IF(N187="nulová",J187,0)</f>
        <v>0</v>
      </c>
      <c r="BJ187" s="13" t="s">
        <v>120</v>
      </c>
      <c r="BK187" s="143">
        <f>ROUND(I187*H187,2)</f>
        <v>0</v>
      </c>
      <c r="BL187" s="13" t="s">
        <v>178</v>
      </c>
      <c r="BM187" s="142" t="s">
        <v>356</v>
      </c>
    </row>
    <row r="188" spans="2:65" s="11" customFormat="1" ht="20.85" customHeight="1">
      <c r="B188" s="117"/>
      <c r="D188" s="118" t="s">
        <v>74</v>
      </c>
      <c r="E188" s="127" t="s">
        <v>357</v>
      </c>
      <c r="F188" s="127" t="s">
        <v>358</v>
      </c>
      <c r="I188" s="120"/>
      <c r="J188" s="128">
        <f>BK188</f>
        <v>0</v>
      </c>
      <c r="L188" s="117"/>
      <c r="M188" s="122"/>
      <c r="P188" s="123">
        <f>SUM(P189:P206)</f>
        <v>0</v>
      </c>
      <c r="R188" s="123">
        <f>SUM(R189:R206)</f>
        <v>0</v>
      </c>
      <c r="T188" s="124">
        <f>SUM(T189:T206)</f>
        <v>0</v>
      </c>
      <c r="AR188" s="118" t="s">
        <v>132</v>
      </c>
      <c r="AT188" s="125" t="s">
        <v>74</v>
      </c>
      <c r="AU188" s="125" t="s">
        <v>120</v>
      </c>
      <c r="AY188" s="118" t="s">
        <v>117</v>
      </c>
      <c r="BK188" s="126">
        <f>SUM(BK189:BK206)</f>
        <v>0</v>
      </c>
    </row>
    <row r="189" spans="2:65" s="1" customFormat="1" ht="37.9" customHeight="1">
      <c r="B189" s="129"/>
      <c r="C189" s="154" t="s">
        <v>359</v>
      </c>
      <c r="D189" s="154" t="s">
        <v>171</v>
      </c>
      <c r="E189" s="155" t="s">
        <v>360</v>
      </c>
      <c r="F189" s="156" t="s">
        <v>361</v>
      </c>
      <c r="G189" s="157" t="s">
        <v>258</v>
      </c>
      <c r="H189" s="158">
        <v>60</v>
      </c>
      <c r="I189" s="159"/>
      <c r="J189" s="160">
        <f t="shared" ref="J189:J206" si="10">ROUND(I189*H189,2)</f>
        <v>0</v>
      </c>
      <c r="K189" s="161"/>
      <c r="L189" s="162"/>
      <c r="M189" s="163" t="s">
        <v>1</v>
      </c>
      <c r="N189" s="164" t="s">
        <v>41</v>
      </c>
      <c r="P189" s="140">
        <f t="shared" ref="P189:P206" si="11">O189*H189</f>
        <v>0</v>
      </c>
      <c r="Q189" s="140">
        <v>0</v>
      </c>
      <c r="R189" s="140">
        <f t="shared" ref="R189:R206" si="12">Q189*H189</f>
        <v>0</v>
      </c>
      <c r="S189" s="140">
        <v>0</v>
      </c>
      <c r="T189" s="141">
        <f t="shared" ref="T189:T206" si="13">S189*H189</f>
        <v>0</v>
      </c>
      <c r="AR189" s="142" t="s">
        <v>362</v>
      </c>
      <c r="AT189" s="142" t="s">
        <v>171</v>
      </c>
      <c r="AU189" s="142" t="s">
        <v>132</v>
      </c>
      <c r="AY189" s="13" t="s">
        <v>117</v>
      </c>
      <c r="BE189" s="143">
        <f t="shared" ref="BE189:BE206" si="14">IF(N189="základná",J189,0)</f>
        <v>0</v>
      </c>
      <c r="BF189" s="143">
        <f t="shared" ref="BF189:BF206" si="15">IF(N189="znížená",J189,0)</f>
        <v>0</v>
      </c>
      <c r="BG189" s="143">
        <f t="shared" ref="BG189:BG206" si="16">IF(N189="zákl. prenesená",J189,0)</f>
        <v>0</v>
      </c>
      <c r="BH189" s="143">
        <f t="shared" ref="BH189:BH206" si="17">IF(N189="zníž. prenesená",J189,0)</f>
        <v>0</v>
      </c>
      <c r="BI189" s="143">
        <f t="shared" ref="BI189:BI206" si="18">IF(N189="nulová",J189,0)</f>
        <v>0</v>
      </c>
      <c r="BJ189" s="13" t="s">
        <v>120</v>
      </c>
      <c r="BK189" s="143">
        <f t="shared" ref="BK189:BK206" si="19">ROUND(I189*H189,2)</f>
        <v>0</v>
      </c>
      <c r="BL189" s="13" t="s">
        <v>178</v>
      </c>
      <c r="BM189" s="142" t="s">
        <v>363</v>
      </c>
    </row>
    <row r="190" spans="2:65" s="1" customFormat="1" ht="37.9" customHeight="1">
      <c r="B190" s="129"/>
      <c r="C190" s="154" t="s">
        <v>364</v>
      </c>
      <c r="D190" s="154" t="s">
        <v>171</v>
      </c>
      <c r="E190" s="155" t="s">
        <v>365</v>
      </c>
      <c r="F190" s="156" t="s">
        <v>366</v>
      </c>
      <c r="G190" s="157" t="s">
        <v>258</v>
      </c>
      <c r="H190" s="158">
        <v>10</v>
      </c>
      <c r="I190" s="159"/>
      <c r="J190" s="160">
        <f t="shared" si="10"/>
        <v>0</v>
      </c>
      <c r="K190" s="161"/>
      <c r="L190" s="162"/>
      <c r="M190" s="163" t="s">
        <v>1</v>
      </c>
      <c r="N190" s="164" t="s">
        <v>41</v>
      </c>
      <c r="P190" s="140">
        <f t="shared" si="11"/>
        <v>0</v>
      </c>
      <c r="Q190" s="140">
        <v>0</v>
      </c>
      <c r="R190" s="140">
        <f t="shared" si="12"/>
        <v>0</v>
      </c>
      <c r="S190" s="140">
        <v>0</v>
      </c>
      <c r="T190" s="141">
        <f t="shared" si="13"/>
        <v>0</v>
      </c>
      <c r="AR190" s="142" t="s">
        <v>362</v>
      </c>
      <c r="AT190" s="142" t="s">
        <v>171</v>
      </c>
      <c r="AU190" s="142" t="s">
        <v>132</v>
      </c>
      <c r="AY190" s="13" t="s">
        <v>117</v>
      </c>
      <c r="BE190" s="143">
        <f t="shared" si="14"/>
        <v>0</v>
      </c>
      <c r="BF190" s="143">
        <f t="shared" si="15"/>
        <v>0</v>
      </c>
      <c r="BG190" s="143">
        <f t="shared" si="16"/>
        <v>0</v>
      </c>
      <c r="BH190" s="143">
        <f t="shared" si="17"/>
        <v>0</v>
      </c>
      <c r="BI190" s="143">
        <f t="shared" si="18"/>
        <v>0</v>
      </c>
      <c r="BJ190" s="13" t="s">
        <v>120</v>
      </c>
      <c r="BK190" s="143">
        <f t="shared" si="19"/>
        <v>0</v>
      </c>
      <c r="BL190" s="13" t="s">
        <v>178</v>
      </c>
      <c r="BM190" s="142" t="s">
        <v>367</v>
      </c>
    </row>
    <row r="191" spans="2:65" s="1" customFormat="1" ht="37.9" customHeight="1">
      <c r="B191" s="129"/>
      <c r="C191" s="154" t="s">
        <v>368</v>
      </c>
      <c r="D191" s="154" t="s">
        <v>171</v>
      </c>
      <c r="E191" s="155" t="s">
        <v>369</v>
      </c>
      <c r="F191" s="156" t="s">
        <v>370</v>
      </c>
      <c r="G191" s="157" t="s">
        <v>142</v>
      </c>
      <c r="H191" s="158">
        <v>100</v>
      </c>
      <c r="I191" s="159"/>
      <c r="J191" s="160">
        <f t="shared" si="10"/>
        <v>0</v>
      </c>
      <c r="K191" s="161"/>
      <c r="L191" s="162"/>
      <c r="M191" s="163" t="s">
        <v>1</v>
      </c>
      <c r="N191" s="164" t="s">
        <v>41</v>
      </c>
      <c r="P191" s="140">
        <f t="shared" si="11"/>
        <v>0</v>
      </c>
      <c r="Q191" s="140">
        <v>0</v>
      </c>
      <c r="R191" s="140">
        <f t="shared" si="12"/>
        <v>0</v>
      </c>
      <c r="S191" s="140">
        <v>0</v>
      </c>
      <c r="T191" s="141">
        <f t="shared" si="13"/>
        <v>0</v>
      </c>
      <c r="AR191" s="142" t="s">
        <v>362</v>
      </c>
      <c r="AT191" s="142" t="s">
        <v>171</v>
      </c>
      <c r="AU191" s="142" t="s">
        <v>132</v>
      </c>
      <c r="AY191" s="13" t="s">
        <v>117</v>
      </c>
      <c r="BE191" s="143">
        <f t="shared" si="14"/>
        <v>0</v>
      </c>
      <c r="BF191" s="143">
        <f t="shared" si="15"/>
        <v>0</v>
      </c>
      <c r="BG191" s="143">
        <f t="shared" si="16"/>
        <v>0</v>
      </c>
      <c r="BH191" s="143">
        <f t="shared" si="17"/>
        <v>0</v>
      </c>
      <c r="BI191" s="143">
        <f t="shared" si="18"/>
        <v>0</v>
      </c>
      <c r="BJ191" s="13" t="s">
        <v>120</v>
      </c>
      <c r="BK191" s="143">
        <f t="shared" si="19"/>
        <v>0</v>
      </c>
      <c r="BL191" s="13" t="s">
        <v>178</v>
      </c>
      <c r="BM191" s="142" t="s">
        <v>371</v>
      </c>
    </row>
    <row r="192" spans="2:65" s="1" customFormat="1" ht="37.9" customHeight="1">
      <c r="B192" s="129"/>
      <c r="C192" s="154" t="s">
        <v>372</v>
      </c>
      <c r="D192" s="154" t="s">
        <v>171</v>
      </c>
      <c r="E192" s="155" t="s">
        <v>373</v>
      </c>
      <c r="F192" s="156" t="s">
        <v>374</v>
      </c>
      <c r="G192" s="157" t="s">
        <v>142</v>
      </c>
      <c r="H192" s="158">
        <v>50</v>
      </c>
      <c r="I192" s="159"/>
      <c r="J192" s="160">
        <f t="shared" si="10"/>
        <v>0</v>
      </c>
      <c r="K192" s="161"/>
      <c r="L192" s="162"/>
      <c r="M192" s="163" t="s">
        <v>1</v>
      </c>
      <c r="N192" s="164" t="s">
        <v>41</v>
      </c>
      <c r="P192" s="140">
        <f t="shared" si="11"/>
        <v>0</v>
      </c>
      <c r="Q192" s="140">
        <v>0</v>
      </c>
      <c r="R192" s="140">
        <f t="shared" si="12"/>
        <v>0</v>
      </c>
      <c r="S192" s="140">
        <v>0</v>
      </c>
      <c r="T192" s="141">
        <f t="shared" si="13"/>
        <v>0</v>
      </c>
      <c r="AR192" s="142" t="s">
        <v>362</v>
      </c>
      <c r="AT192" s="142" t="s">
        <v>171</v>
      </c>
      <c r="AU192" s="142" t="s">
        <v>132</v>
      </c>
      <c r="AY192" s="13" t="s">
        <v>117</v>
      </c>
      <c r="BE192" s="143">
        <f t="shared" si="14"/>
        <v>0</v>
      </c>
      <c r="BF192" s="143">
        <f t="shared" si="15"/>
        <v>0</v>
      </c>
      <c r="BG192" s="143">
        <f t="shared" si="16"/>
        <v>0</v>
      </c>
      <c r="BH192" s="143">
        <f t="shared" si="17"/>
        <v>0</v>
      </c>
      <c r="BI192" s="143">
        <f t="shared" si="18"/>
        <v>0</v>
      </c>
      <c r="BJ192" s="13" t="s">
        <v>120</v>
      </c>
      <c r="BK192" s="143">
        <f t="shared" si="19"/>
        <v>0</v>
      </c>
      <c r="BL192" s="13" t="s">
        <v>178</v>
      </c>
      <c r="BM192" s="142" t="s">
        <v>375</v>
      </c>
    </row>
    <row r="193" spans="2:65" s="1" customFormat="1" ht="24.2" customHeight="1">
      <c r="B193" s="129"/>
      <c r="C193" s="154" t="s">
        <v>376</v>
      </c>
      <c r="D193" s="154" t="s">
        <v>171</v>
      </c>
      <c r="E193" s="155" t="s">
        <v>377</v>
      </c>
      <c r="F193" s="156" t="s">
        <v>378</v>
      </c>
      <c r="G193" s="157" t="s">
        <v>142</v>
      </c>
      <c r="H193" s="158">
        <v>50</v>
      </c>
      <c r="I193" s="159"/>
      <c r="J193" s="160">
        <f t="shared" si="10"/>
        <v>0</v>
      </c>
      <c r="K193" s="161"/>
      <c r="L193" s="162"/>
      <c r="M193" s="163" t="s">
        <v>1</v>
      </c>
      <c r="N193" s="164" t="s">
        <v>41</v>
      </c>
      <c r="P193" s="140">
        <f t="shared" si="11"/>
        <v>0</v>
      </c>
      <c r="Q193" s="140">
        <v>0</v>
      </c>
      <c r="R193" s="140">
        <f t="shared" si="12"/>
        <v>0</v>
      </c>
      <c r="S193" s="140">
        <v>0</v>
      </c>
      <c r="T193" s="141">
        <f t="shared" si="13"/>
        <v>0</v>
      </c>
      <c r="AR193" s="142" t="s">
        <v>362</v>
      </c>
      <c r="AT193" s="142" t="s">
        <v>171</v>
      </c>
      <c r="AU193" s="142" t="s">
        <v>132</v>
      </c>
      <c r="AY193" s="13" t="s">
        <v>117</v>
      </c>
      <c r="BE193" s="143">
        <f t="shared" si="14"/>
        <v>0</v>
      </c>
      <c r="BF193" s="143">
        <f t="shared" si="15"/>
        <v>0</v>
      </c>
      <c r="BG193" s="143">
        <f t="shared" si="16"/>
        <v>0</v>
      </c>
      <c r="BH193" s="143">
        <f t="shared" si="17"/>
        <v>0</v>
      </c>
      <c r="BI193" s="143">
        <f t="shared" si="18"/>
        <v>0</v>
      </c>
      <c r="BJ193" s="13" t="s">
        <v>120</v>
      </c>
      <c r="BK193" s="143">
        <f t="shared" si="19"/>
        <v>0</v>
      </c>
      <c r="BL193" s="13" t="s">
        <v>178</v>
      </c>
      <c r="BM193" s="142" t="s">
        <v>379</v>
      </c>
    </row>
    <row r="194" spans="2:65" s="1" customFormat="1" ht="37.9" customHeight="1">
      <c r="B194" s="129"/>
      <c r="C194" s="154" t="s">
        <v>380</v>
      </c>
      <c r="D194" s="154" t="s">
        <v>171</v>
      </c>
      <c r="E194" s="155" t="s">
        <v>381</v>
      </c>
      <c r="F194" s="156" t="s">
        <v>382</v>
      </c>
      <c r="G194" s="157" t="s">
        <v>142</v>
      </c>
      <c r="H194" s="158">
        <v>10</v>
      </c>
      <c r="I194" s="159"/>
      <c r="J194" s="160">
        <f t="shared" si="10"/>
        <v>0</v>
      </c>
      <c r="K194" s="161"/>
      <c r="L194" s="162"/>
      <c r="M194" s="163" t="s">
        <v>1</v>
      </c>
      <c r="N194" s="164" t="s">
        <v>41</v>
      </c>
      <c r="P194" s="140">
        <f t="shared" si="11"/>
        <v>0</v>
      </c>
      <c r="Q194" s="140">
        <v>0</v>
      </c>
      <c r="R194" s="140">
        <f t="shared" si="12"/>
        <v>0</v>
      </c>
      <c r="S194" s="140">
        <v>0</v>
      </c>
      <c r="T194" s="141">
        <f t="shared" si="13"/>
        <v>0</v>
      </c>
      <c r="AR194" s="142" t="s">
        <v>362</v>
      </c>
      <c r="AT194" s="142" t="s">
        <v>171</v>
      </c>
      <c r="AU194" s="142" t="s">
        <v>132</v>
      </c>
      <c r="AY194" s="13" t="s">
        <v>117</v>
      </c>
      <c r="BE194" s="143">
        <f t="shared" si="14"/>
        <v>0</v>
      </c>
      <c r="BF194" s="143">
        <f t="shared" si="15"/>
        <v>0</v>
      </c>
      <c r="BG194" s="143">
        <f t="shared" si="16"/>
        <v>0</v>
      </c>
      <c r="BH194" s="143">
        <f t="shared" si="17"/>
        <v>0</v>
      </c>
      <c r="BI194" s="143">
        <f t="shared" si="18"/>
        <v>0</v>
      </c>
      <c r="BJ194" s="13" t="s">
        <v>120</v>
      </c>
      <c r="BK194" s="143">
        <f t="shared" si="19"/>
        <v>0</v>
      </c>
      <c r="BL194" s="13" t="s">
        <v>178</v>
      </c>
      <c r="BM194" s="142" t="s">
        <v>383</v>
      </c>
    </row>
    <row r="195" spans="2:65" s="1" customFormat="1" ht="37.9" customHeight="1">
      <c r="B195" s="129"/>
      <c r="C195" s="154" t="s">
        <v>384</v>
      </c>
      <c r="D195" s="154" t="s">
        <v>171</v>
      </c>
      <c r="E195" s="155" t="s">
        <v>385</v>
      </c>
      <c r="F195" s="156" t="s">
        <v>386</v>
      </c>
      <c r="G195" s="157" t="s">
        <v>258</v>
      </c>
      <c r="H195" s="158">
        <v>20</v>
      </c>
      <c r="I195" s="159"/>
      <c r="J195" s="160">
        <f t="shared" si="10"/>
        <v>0</v>
      </c>
      <c r="K195" s="161"/>
      <c r="L195" s="162"/>
      <c r="M195" s="163" t="s">
        <v>1</v>
      </c>
      <c r="N195" s="164" t="s">
        <v>41</v>
      </c>
      <c r="P195" s="140">
        <f t="shared" si="11"/>
        <v>0</v>
      </c>
      <c r="Q195" s="140">
        <v>0</v>
      </c>
      <c r="R195" s="140">
        <f t="shared" si="12"/>
        <v>0</v>
      </c>
      <c r="S195" s="140">
        <v>0</v>
      </c>
      <c r="T195" s="141">
        <f t="shared" si="13"/>
        <v>0</v>
      </c>
      <c r="AR195" s="142" t="s">
        <v>362</v>
      </c>
      <c r="AT195" s="142" t="s">
        <v>171</v>
      </c>
      <c r="AU195" s="142" t="s">
        <v>132</v>
      </c>
      <c r="AY195" s="13" t="s">
        <v>117</v>
      </c>
      <c r="BE195" s="143">
        <f t="shared" si="14"/>
        <v>0</v>
      </c>
      <c r="BF195" s="143">
        <f t="shared" si="15"/>
        <v>0</v>
      </c>
      <c r="BG195" s="143">
        <f t="shared" si="16"/>
        <v>0</v>
      </c>
      <c r="BH195" s="143">
        <f t="shared" si="17"/>
        <v>0</v>
      </c>
      <c r="BI195" s="143">
        <f t="shared" si="18"/>
        <v>0</v>
      </c>
      <c r="BJ195" s="13" t="s">
        <v>120</v>
      </c>
      <c r="BK195" s="143">
        <f t="shared" si="19"/>
        <v>0</v>
      </c>
      <c r="BL195" s="13" t="s">
        <v>178</v>
      </c>
      <c r="BM195" s="142" t="s">
        <v>387</v>
      </c>
    </row>
    <row r="196" spans="2:65" s="1" customFormat="1" ht="37.9" customHeight="1">
      <c r="B196" s="129"/>
      <c r="C196" s="154" t="s">
        <v>388</v>
      </c>
      <c r="D196" s="154" t="s">
        <v>171</v>
      </c>
      <c r="E196" s="155" t="s">
        <v>389</v>
      </c>
      <c r="F196" s="156" t="s">
        <v>390</v>
      </c>
      <c r="G196" s="157" t="s">
        <v>142</v>
      </c>
      <c r="H196" s="158">
        <v>20</v>
      </c>
      <c r="I196" s="159"/>
      <c r="J196" s="160">
        <f t="shared" si="10"/>
        <v>0</v>
      </c>
      <c r="K196" s="161"/>
      <c r="L196" s="162"/>
      <c r="M196" s="163" t="s">
        <v>1</v>
      </c>
      <c r="N196" s="164" t="s">
        <v>41</v>
      </c>
      <c r="P196" s="140">
        <f t="shared" si="11"/>
        <v>0</v>
      </c>
      <c r="Q196" s="140">
        <v>0</v>
      </c>
      <c r="R196" s="140">
        <f t="shared" si="12"/>
        <v>0</v>
      </c>
      <c r="S196" s="140">
        <v>0</v>
      </c>
      <c r="T196" s="141">
        <f t="shared" si="13"/>
        <v>0</v>
      </c>
      <c r="AR196" s="142" t="s">
        <v>362</v>
      </c>
      <c r="AT196" s="142" t="s">
        <v>171</v>
      </c>
      <c r="AU196" s="142" t="s">
        <v>132</v>
      </c>
      <c r="AY196" s="13" t="s">
        <v>117</v>
      </c>
      <c r="BE196" s="143">
        <f t="shared" si="14"/>
        <v>0</v>
      </c>
      <c r="BF196" s="143">
        <f t="shared" si="15"/>
        <v>0</v>
      </c>
      <c r="BG196" s="143">
        <f t="shared" si="16"/>
        <v>0</v>
      </c>
      <c r="BH196" s="143">
        <f t="shared" si="17"/>
        <v>0</v>
      </c>
      <c r="BI196" s="143">
        <f t="shared" si="18"/>
        <v>0</v>
      </c>
      <c r="BJ196" s="13" t="s">
        <v>120</v>
      </c>
      <c r="BK196" s="143">
        <f t="shared" si="19"/>
        <v>0</v>
      </c>
      <c r="BL196" s="13" t="s">
        <v>178</v>
      </c>
      <c r="BM196" s="142" t="s">
        <v>391</v>
      </c>
    </row>
    <row r="197" spans="2:65" s="1" customFormat="1" ht="24.2" customHeight="1">
      <c r="B197" s="129"/>
      <c r="C197" s="154" t="s">
        <v>392</v>
      </c>
      <c r="D197" s="154" t="s">
        <v>171</v>
      </c>
      <c r="E197" s="155" t="s">
        <v>393</v>
      </c>
      <c r="F197" s="156" t="s">
        <v>394</v>
      </c>
      <c r="G197" s="157" t="s">
        <v>142</v>
      </c>
      <c r="H197" s="158">
        <v>100</v>
      </c>
      <c r="I197" s="159"/>
      <c r="J197" s="160">
        <f t="shared" si="10"/>
        <v>0</v>
      </c>
      <c r="K197" s="161"/>
      <c r="L197" s="162"/>
      <c r="M197" s="163" t="s">
        <v>1</v>
      </c>
      <c r="N197" s="164" t="s">
        <v>41</v>
      </c>
      <c r="P197" s="140">
        <f t="shared" si="11"/>
        <v>0</v>
      </c>
      <c r="Q197" s="140">
        <v>0</v>
      </c>
      <c r="R197" s="140">
        <f t="shared" si="12"/>
        <v>0</v>
      </c>
      <c r="S197" s="140">
        <v>0</v>
      </c>
      <c r="T197" s="141">
        <f t="shared" si="13"/>
        <v>0</v>
      </c>
      <c r="AR197" s="142" t="s">
        <v>362</v>
      </c>
      <c r="AT197" s="142" t="s">
        <v>171</v>
      </c>
      <c r="AU197" s="142" t="s">
        <v>132</v>
      </c>
      <c r="AY197" s="13" t="s">
        <v>117</v>
      </c>
      <c r="BE197" s="143">
        <f t="shared" si="14"/>
        <v>0</v>
      </c>
      <c r="BF197" s="143">
        <f t="shared" si="15"/>
        <v>0</v>
      </c>
      <c r="BG197" s="143">
        <f t="shared" si="16"/>
        <v>0</v>
      </c>
      <c r="BH197" s="143">
        <f t="shared" si="17"/>
        <v>0</v>
      </c>
      <c r="BI197" s="143">
        <f t="shared" si="18"/>
        <v>0</v>
      </c>
      <c r="BJ197" s="13" t="s">
        <v>120</v>
      </c>
      <c r="BK197" s="143">
        <f t="shared" si="19"/>
        <v>0</v>
      </c>
      <c r="BL197" s="13" t="s">
        <v>178</v>
      </c>
      <c r="BM197" s="142" t="s">
        <v>395</v>
      </c>
    </row>
    <row r="198" spans="2:65" s="1" customFormat="1" ht="24.2" customHeight="1">
      <c r="B198" s="129"/>
      <c r="C198" s="154" t="s">
        <v>396</v>
      </c>
      <c r="D198" s="154" t="s">
        <v>171</v>
      </c>
      <c r="E198" s="155" t="s">
        <v>397</v>
      </c>
      <c r="F198" s="156" t="s">
        <v>398</v>
      </c>
      <c r="G198" s="157" t="s">
        <v>142</v>
      </c>
      <c r="H198" s="158">
        <v>20</v>
      </c>
      <c r="I198" s="159"/>
      <c r="J198" s="160">
        <f t="shared" si="10"/>
        <v>0</v>
      </c>
      <c r="K198" s="161"/>
      <c r="L198" s="162"/>
      <c r="M198" s="163" t="s">
        <v>1</v>
      </c>
      <c r="N198" s="164" t="s">
        <v>41</v>
      </c>
      <c r="P198" s="140">
        <f t="shared" si="11"/>
        <v>0</v>
      </c>
      <c r="Q198" s="140">
        <v>0</v>
      </c>
      <c r="R198" s="140">
        <f t="shared" si="12"/>
        <v>0</v>
      </c>
      <c r="S198" s="140">
        <v>0</v>
      </c>
      <c r="T198" s="141">
        <f t="shared" si="13"/>
        <v>0</v>
      </c>
      <c r="AR198" s="142" t="s">
        <v>362</v>
      </c>
      <c r="AT198" s="142" t="s">
        <v>171</v>
      </c>
      <c r="AU198" s="142" t="s">
        <v>132</v>
      </c>
      <c r="AY198" s="13" t="s">
        <v>117</v>
      </c>
      <c r="BE198" s="143">
        <f t="shared" si="14"/>
        <v>0</v>
      </c>
      <c r="BF198" s="143">
        <f t="shared" si="15"/>
        <v>0</v>
      </c>
      <c r="BG198" s="143">
        <f t="shared" si="16"/>
        <v>0</v>
      </c>
      <c r="BH198" s="143">
        <f t="shared" si="17"/>
        <v>0</v>
      </c>
      <c r="BI198" s="143">
        <f t="shared" si="18"/>
        <v>0</v>
      </c>
      <c r="BJ198" s="13" t="s">
        <v>120</v>
      </c>
      <c r="BK198" s="143">
        <f t="shared" si="19"/>
        <v>0</v>
      </c>
      <c r="BL198" s="13" t="s">
        <v>178</v>
      </c>
      <c r="BM198" s="142" t="s">
        <v>399</v>
      </c>
    </row>
    <row r="199" spans="2:65" s="1" customFormat="1" ht="37.9" customHeight="1">
      <c r="B199" s="129"/>
      <c r="C199" s="154" t="s">
        <v>400</v>
      </c>
      <c r="D199" s="154" t="s">
        <v>171</v>
      </c>
      <c r="E199" s="155" t="s">
        <v>401</v>
      </c>
      <c r="F199" s="156" t="s">
        <v>402</v>
      </c>
      <c r="G199" s="157" t="s">
        <v>142</v>
      </c>
      <c r="H199" s="158">
        <v>15</v>
      </c>
      <c r="I199" s="159"/>
      <c r="J199" s="160">
        <f t="shared" si="10"/>
        <v>0</v>
      </c>
      <c r="K199" s="161"/>
      <c r="L199" s="162"/>
      <c r="M199" s="163" t="s">
        <v>1</v>
      </c>
      <c r="N199" s="164" t="s">
        <v>41</v>
      </c>
      <c r="P199" s="140">
        <f t="shared" si="11"/>
        <v>0</v>
      </c>
      <c r="Q199" s="140">
        <v>0</v>
      </c>
      <c r="R199" s="140">
        <f t="shared" si="12"/>
        <v>0</v>
      </c>
      <c r="S199" s="140">
        <v>0</v>
      </c>
      <c r="T199" s="141">
        <f t="shared" si="13"/>
        <v>0</v>
      </c>
      <c r="AR199" s="142" t="s">
        <v>362</v>
      </c>
      <c r="AT199" s="142" t="s">
        <v>171</v>
      </c>
      <c r="AU199" s="142" t="s">
        <v>132</v>
      </c>
      <c r="AY199" s="13" t="s">
        <v>117</v>
      </c>
      <c r="BE199" s="143">
        <f t="shared" si="14"/>
        <v>0</v>
      </c>
      <c r="BF199" s="143">
        <f t="shared" si="15"/>
        <v>0</v>
      </c>
      <c r="BG199" s="143">
        <f t="shared" si="16"/>
        <v>0</v>
      </c>
      <c r="BH199" s="143">
        <f t="shared" si="17"/>
        <v>0</v>
      </c>
      <c r="BI199" s="143">
        <f t="shared" si="18"/>
        <v>0</v>
      </c>
      <c r="BJ199" s="13" t="s">
        <v>120</v>
      </c>
      <c r="BK199" s="143">
        <f t="shared" si="19"/>
        <v>0</v>
      </c>
      <c r="BL199" s="13" t="s">
        <v>178</v>
      </c>
      <c r="BM199" s="142" t="s">
        <v>403</v>
      </c>
    </row>
    <row r="200" spans="2:65" s="1" customFormat="1" ht="24.2" customHeight="1">
      <c r="B200" s="129"/>
      <c r="C200" s="154" t="s">
        <v>404</v>
      </c>
      <c r="D200" s="154" t="s">
        <v>171</v>
      </c>
      <c r="E200" s="155" t="s">
        <v>405</v>
      </c>
      <c r="F200" s="156" t="s">
        <v>406</v>
      </c>
      <c r="G200" s="157" t="s">
        <v>258</v>
      </c>
      <c r="H200" s="158">
        <v>800</v>
      </c>
      <c r="I200" s="159"/>
      <c r="J200" s="160">
        <f t="shared" si="10"/>
        <v>0</v>
      </c>
      <c r="K200" s="161"/>
      <c r="L200" s="162"/>
      <c r="M200" s="163" t="s">
        <v>1</v>
      </c>
      <c r="N200" s="164" t="s">
        <v>41</v>
      </c>
      <c r="P200" s="140">
        <f t="shared" si="11"/>
        <v>0</v>
      </c>
      <c r="Q200" s="140">
        <v>0</v>
      </c>
      <c r="R200" s="140">
        <f t="shared" si="12"/>
        <v>0</v>
      </c>
      <c r="S200" s="140">
        <v>0</v>
      </c>
      <c r="T200" s="141">
        <f t="shared" si="13"/>
        <v>0</v>
      </c>
      <c r="AR200" s="142" t="s">
        <v>362</v>
      </c>
      <c r="AT200" s="142" t="s">
        <v>171</v>
      </c>
      <c r="AU200" s="142" t="s">
        <v>132</v>
      </c>
      <c r="AY200" s="13" t="s">
        <v>117</v>
      </c>
      <c r="BE200" s="143">
        <f t="shared" si="14"/>
        <v>0</v>
      </c>
      <c r="BF200" s="143">
        <f t="shared" si="15"/>
        <v>0</v>
      </c>
      <c r="BG200" s="143">
        <f t="shared" si="16"/>
        <v>0</v>
      </c>
      <c r="BH200" s="143">
        <f t="shared" si="17"/>
        <v>0</v>
      </c>
      <c r="BI200" s="143">
        <f t="shared" si="18"/>
        <v>0</v>
      </c>
      <c r="BJ200" s="13" t="s">
        <v>120</v>
      </c>
      <c r="BK200" s="143">
        <f t="shared" si="19"/>
        <v>0</v>
      </c>
      <c r="BL200" s="13" t="s">
        <v>178</v>
      </c>
      <c r="BM200" s="142" t="s">
        <v>407</v>
      </c>
    </row>
    <row r="201" spans="2:65" s="1" customFormat="1" ht="24.2" customHeight="1">
      <c r="B201" s="129"/>
      <c r="C201" s="154" t="s">
        <v>408</v>
      </c>
      <c r="D201" s="154" t="s">
        <v>171</v>
      </c>
      <c r="E201" s="155" t="s">
        <v>409</v>
      </c>
      <c r="F201" s="156" t="s">
        <v>410</v>
      </c>
      <c r="G201" s="157" t="s">
        <v>258</v>
      </c>
      <c r="H201" s="158">
        <v>450</v>
      </c>
      <c r="I201" s="159"/>
      <c r="J201" s="160">
        <f t="shared" si="10"/>
        <v>0</v>
      </c>
      <c r="K201" s="161"/>
      <c r="L201" s="162"/>
      <c r="M201" s="163" t="s">
        <v>1</v>
      </c>
      <c r="N201" s="164" t="s">
        <v>41</v>
      </c>
      <c r="P201" s="140">
        <f t="shared" si="11"/>
        <v>0</v>
      </c>
      <c r="Q201" s="140">
        <v>0</v>
      </c>
      <c r="R201" s="140">
        <f t="shared" si="12"/>
        <v>0</v>
      </c>
      <c r="S201" s="140">
        <v>0</v>
      </c>
      <c r="T201" s="141">
        <f t="shared" si="13"/>
        <v>0</v>
      </c>
      <c r="AR201" s="142" t="s">
        <v>362</v>
      </c>
      <c r="AT201" s="142" t="s">
        <v>171</v>
      </c>
      <c r="AU201" s="142" t="s">
        <v>132</v>
      </c>
      <c r="AY201" s="13" t="s">
        <v>117</v>
      </c>
      <c r="BE201" s="143">
        <f t="shared" si="14"/>
        <v>0</v>
      </c>
      <c r="BF201" s="143">
        <f t="shared" si="15"/>
        <v>0</v>
      </c>
      <c r="BG201" s="143">
        <f t="shared" si="16"/>
        <v>0</v>
      </c>
      <c r="BH201" s="143">
        <f t="shared" si="17"/>
        <v>0</v>
      </c>
      <c r="BI201" s="143">
        <f t="shared" si="18"/>
        <v>0</v>
      </c>
      <c r="BJ201" s="13" t="s">
        <v>120</v>
      </c>
      <c r="BK201" s="143">
        <f t="shared" si="19"/>
        <v>0</v>
      </c>
      <c r="BL201" s="13" t="s">
        <v>178</v>
      </c>
      <c r="BM201" s="142" t="s">
        <v>411</v>
      </c>
    </row>
    <row r="202" spans="2:65" s="1" customFormat="1" ht="24.2" customHeight="1">
      <c r="B202" s="129"/>
      <c r="C202" s="154" t="s">
        <v>412</v>
      </c>
      <c r="D202" s="154" t="s">
        <v>171</v>
      </c>
      <c r="E202" s="155" t="s">
        <v>413</v>
      </c>
      <c r="F202" s="156" t="s">
        <v>414</v>
      </c>
      <c r="G202" s="157" t="s">
        <v>258</v>
      </c>
      <c r="H202" s="158">
        <v>30</v>
      </c>
      <c r="I202" s="159"/>
      <c r="J202" s="160">
        <f t="shared" si="10"/>
        <v>0</v>
      </c>
      <c r="K202" s="161"/>
      <c r="L202" s="162"/>
      <c r="M202" s="163" t="s">
        <v>1</v>
      </c>
      <c r="N202" s="164" t="s">
        <v>41</v>
      </c>
      <c r="P202" s="140">
        <f t="shared" si="11"/>
        <v>0</v>
      </c>
      <c r="Q202" s="140">
        <v>0</v>
      </c>
      <c r="R202" s="140">
        <f t="shared" si="12"/>
        <v>0</v>
      </c>
      <c r="S202" s="140">
        <v>0</v>
      </c>
      <c r="T202" s="141">
        <f t="shared" si="13"/>
        <v>0</v>
      </c>
      <c r="AR202" s="142" t="s">
        <v>362</v>
      </c>
      <c r="AT202" s="142" t="s">
        <v>171</v>
      </c>
      <c r="AU202" s="142" t="s">
        <v>132</v>
      </c>
      <c r="AY202" s="13" t="s">
        <v>117</v>
      </c>
      <c r="BE202" s="143">
        <f t="shared" si="14"/>
        <v>0</v>
      </c>
      <c r="BF202" s="143">
        <f t="shared" si="15"/>
        <v>0</v>
      </c>
      <c r="BG202" s="143">
        <f t="shared" si="16"/>
        <v>0</v>
      </c>
      <c r="BH202" s="143">
        <f t="shared" si="17"/>
        <v>0</v>
      </c>
      <c r="BI202" s="143">
        <f t="shared" si="18"/>
        <v>0</v>
      </c>
      <c r="BJ202" s="13" t="s">
        <v>120</v>
      </c>
      <c r="BK202" s="143">
        <f t="shared" si="19"/>
        <v>0</v>
      </c>
      <c r="BL202" s="13" t="s">
        <v>178</v>
      </c>
      <c r="BM202" s="142" t="s">
        <v>415</v>
      </c>
    </row>
    <row r="203" spans="2:65" s="1" customFormat="1" ht="37.9" customHeight="1">
      <c r="B203" s="129"/>
      <c r="C203" s="154" t="s">
        <v>416</v>
      </c>
      <c r="D203" s="154" t="s">
        <v>171</v>
      </c>
      <c r="E203" s="155" t="s">
        <v>417</v>
      </c>
      <c r="F203" s="156" t="s">
        <v>418</v>
      </c>
      <c r="G203" s="157" t="s">
        <v>142</v>
      </c>
      <c r="H203" s="158">
        <v>9</v>
      </c>
      <c r="I203" s="159"/>
      <c r="J203" s="160">
        <f t="shared" si="10"/>
        <v>0</v>
      </c>
      <c r="K203" s="161"/>
      <c r="L203" s="162"/>
      <c r="M203" s="163" t="s">
        <v>1</v>
      </c>
      <c r="N203" s="164" t="s">
        <v>41</v>
      </c>
      <c r="P203" s="140">
        <f t="shared" si="11"/>
        <v>0</v>
      </c>
      <c r="Q203" s="140">
        <v>0</v>
      </c>
      <c r="R203" s="140">
        <f t="shared" si="12"/>
        <v>0</v>
      </c>
      <c r="S203" s="140">
        <v>0</v>
      </c>
      <c r="T203" s="141">
        <f t="shared" si="13"/>
        <v>0</v>
      </c>
      <c r="AR203" s="142" t="s">
        <v>362</v>
      </c>
      <c r="AT203" s="142" t="s">
        <v>171</v>
      </c>
      <c r="AU203" s="142" t="s">
        <v>132</v>
      </c>
      <c r="AY203" s="13" t="s">
        <v>117</v>
      </c>
      <c r="BE203" s="143">
        <f t="shared" si="14"/>
        <v>0</v>
      </c>
      <c r="BF203" s="143">
        <f t="shared" si="15"/>
        <v>0</v>
      </c>
      <c r="BG203" s="143">
        <f t="shared" si="16"/>
        <v>0</v>
      </c>
      <c r="BH203" s="143">
        <f t="shared" si="17"/>
        <v>0</v>
      </c>
      <c r="BI203" s="143">
        <f t="shared" si="18"/>
        <v>0</v>
      </c>
      <c r="BJ203" s="13" t="s">
        <v>120</v>
      </c>
      <c r="BK203" s="143">
        <f t="shared" si="19"/>
        <v>0</v>
      </c>
      <c r="BL203" s="13" t="s">
        <v>178</v>
      </c>
      <c r="BM203" s="142" t="s">
        <v>419</v>
      </c>
    </row>
    <row r="204" spans="2:65" s="1" customFormat="1" ht="37.9" customHeight="1">
      <c r="B204" s="129"/>
      <c r="C204" s="154" t="s">
        <v>420</v>
      </c>
      <c r="D204" s="154" t="s">
        <v>171</v>
      </c>
      <c r="E204" s="155" t="s">
        <v>421</v>
      </c>
      <c r="F204" s="156" t="s">
        <v>422</v>
      </c>
      <c r="G204" s="157" t="s">
        <v>142</v>
      </c>
      <c r="H204" s="158">
        <v>36</v>
      </c>
      <c r="I204" s="159"/>
      <c r="J204" s="160">
        <f t="shared" si="10"/>
        <v>0</v>
      </c>
      <c r="K204" s="161"/>
      <c r="L204" s="162"/>
      <c r="M204" s="163" t="s">
        <v>1</v>
      </c>
      <c r="N204" s="164" t="s">
        <v>41</v>
      </c>
      <c r="P204" s="140">
        <f t="shared" si="11"/>
        <v>0</v>
      </c>
      <c r="Q204" s="140">
        <v>0</v>
      </c>
      <c r="R204" s="140">
        <f t="shared" si="12"/>
        <v>0</v>
      </c>
      <c r="S204" s="140">
        <v>0</v>
      </c>
      <c r="T204" s="141">
        <f t="shared" si="13"/>
        <v>0</v>
      </c>
      <c r="AR204" s="142" t="s">
        <v>362</v>
      </c>
      <c r="AT204" s="142" t="s">
        <v>171</v>
      </c>
      <c r="AU204" s="142" t="s">
        <v>132</v>
      </c>
      <c r="AY204" s="13" t="s">
        <v>117</v>
      </c>
      <c r="BE204" s="143">
        <f t="shared" si="14"/>
        <v>0</v>
      </c>
      <c r="BF204" s="143">
        <f t="shared" si="15"/>
        <v>0</v>
      </c>
      <c r="BG204" s="143">
        <f t="shared" si="16"/>
        <v>0</v>
      </c>
      <c r="BH204" s="143">
        <f t="shared" si="17"/>
        <v>0</v>
      </c>
      <c r="BI204" s="143">
        <f t="shared" si="18"/>
        <v>0</v>
      </c>
      <c r="BJ204" s="13" t="s">
        <v>120</v>
      </c>
      <c r="BK204" s="143">
        <f t="shared" si="19"/>
        <v>0</v>
      </c>
      <c r="BL204" s="13" t="s">
        <v>178</v>
      </c>
      <c r="BM204" s="142" t="s">
        <v>423</v>
      </c>
    </row>
    <row r="205" spans="2:65" s="1" customFormat="1" ht="37.9" customHeight="1">
      <c r="B205" s="129"/>
      <c r="C205" s="154" t="s">
        <v>424</v>
      </c>
      <c r="D205" s="154" t="s">
        <v>171</v>
      </c>
      <c r="E205" s="155" t="s">
        <v>425</v>
      </c>
      <c r="F205" s="156" t="s">
        <v>426</v>
      </c>
      <c r="G205" s="157" t="s">
        <v>142</v>
      </c>
      <c r="H205" s="158">
        <v>9</v>
      </c>
      <c r="I205" s="159"/>
      <c r="J205" s="160">
        <f t="shared" si="10"/>
        <v>0</v>
      </c>
      <c r="K205" s="161"/>
      <c r="L205" s="162"/>
      <c r="M205" s="163" t="s">
        <v>1</v>
      </c>
      <c r="N205" s="164" t="s">
        <v>41</v>
      </c>
      <c r="P205" s="140">
        <f t="shared" si="11"/>
        <v>0</v>
      </c>
      <c r="Q205" s="140">
        <v>0</v>
      </c>
      <c r="R205" s="140">
        <f t="shared" si="12"/>
        <v>0</v>
      </c>
      <c r="S205" s="140">
        <v>0</v>
      </c>
      <c r="T205" s="141">
        <f t="shared" si="13"/>
        <v>0</v>
      </c>
      <c r="AR205" s="142" t="s">
        <v>362</v>
      </c>
      <c r="AT205" s="142" t="s">
        <v>171</v>
      </c>
      <c r="AU205" s="142" t="s">
        <v>132</v>
      </c>
      <c r="AY205" s="13" t="s">
        <v>117</v>
      </c>
      <c r="BE205" s="143">
        <f t="shared" si="14"/>
        <v>0</v>
      </c>
      <c r="BF205" s="143">
        <f t="shared" si="15"/>
        <v>0</v>
      </c>
      <c r="BG205" s="143">
        <f t="shared" si="16"/>
        <v>0</v>
      </c>
      <c r="BH205" s="143">
        <f t="shared" si="17"/>
        <v>0</v>
      </c>
      <c r="BI205" s="143">
        <f t="shared" si="18"/>
        <v>0</v>
      </c>
      <c r="BJ205" s="13" t="s">
        <v>120</v>
      </c>
      <c r="BK205" s="143">
        <f t="shared" si="19"/>
        <v>0</v>
      </c>
      <c r="BL205" s="13" t="s">
        <v>178</v>
      </c>
      <c r="BM205" s="142" t="s">
        <v>427</v>
      </c>
    </row>
    <row r="206" spans="2:65" s="1" customFormat="1" ht="24.2" customHeight="1">
      <c r="B206" s="129"/>
      <c r="C206" s="154" t="s">
        <v>428</v>
      </c>
      <c r="D206" s="154" t="s">
        <v>171</v>
      </c>
      <c r="E206" s="155" t="s">
        <v>429</v>
      </c>
      <c r="F206" s="156" t="s">
        <v>430</v>
      </c>
      <c r="G206" s="157" t="s">
        <v>258</v>
      </c>
      <c r="H206" s="158">
        <v>1600</v>
      </c>
      <c r="I206" s="159"/>
      <c r="J206" s="160">
        <f t="shared" si="10"/>
        <v>0</v>
      </c>
      <c r="K206" s="161"/>
      <c r="L206" s="162"/>
      <c r="M206" s="163" t="s">
        <v>1</v>
      </c>
      <c r="N206" s="164" t="s">
        <v>41</v>
      </c>
      <c r="P206" s="140">
        <f t="shared" si="11"/>
        <v>0</v>
      </c>
      <c r="Q206" s="140">
        <v>0</v>
      </c>
      <c r="R206" s="140">
        <f t="shared" si="12"/>
        <v>0</v>
      </c>
      <c r="S206" s="140">
        <v>0</v>
      </c>
      <c r="T206" s="141">
        <f t="shared" si="13"/>
        <v>0</v>
      </c>
      <c r="AR206" s="142" t="s">
        <v>362</v>
      </c>
      <c r="AT206" s="142" t="s">
        <v>171</v>
      </c>
      <c r="AU206" s="142" t="s">
        <v>132</v>
      </c>
      <c r="AY206" s="13" t="s">
        <v>117</v>
      </c>
      <c r="BE206" s="143">
        <f t="shared" si="14"/>
        <v>0</v>
      </c>
      <c r="BF206" s="143">
        <f t="shared" si="15"/>
        <v>0</v>
      </c>
      <c r="BG206" s="143">
        <f t="shared" si="16"/>
        <v>0</v>
      </c>
      <c r="BH206" s="143">
        <f t="shared" si="17"/>
        <v>0</v>
      </c>
      <c r="BI206" s="143">
        <f t="shared" si="18"/>
        <v>0</v>
      </c>
      <c r="BJ206" s="13" t="s">
        <v>120</v>
      </c>
      <c r="BK206" s="143">
        <f t="shared" si="19"/>
        <v>0</v>
      </c>
      <c r="BL206" s="13" t="s">
        <v>178</v>
      </c>
      <c r="BM206" s="142" t="s">
        <v>431</v>
      </c>
    </row>
    <row r="207" spans="2:65" s="11" customFormat="1" ht="20.85" customHeight="1">
      <c r="B207" s="117"/>
      <c r="D207" s="118" t="s">
        <v>74</v>
      </c>
      <c r="E207" s="127" t="s">
        <v>432</v>
      </c>
      <c r="F207" s="127" t="s">
        <v>174</v>
      </c>
      <c r="I207" s="120"/>
      <c r="J207" s="128">
        <f>BK207</f>
        <v>0</v>
      </c>
      <c r="L207" s="117"/>
      <c r="M207" s="122"/>
      <c r="P207" s="123">
        <f>SUM(P208:P226)</f>
        <v>0</v>
      </c>
      <c r="R207" s="123">
        <f>SUM(R208:R226)</f>
        <v>0</v>
      </c>
      <c r="T207" s="124">
        <f>SUM(T208:T226)</f>
        <v>0</v>
      </c>
      <c r="AR207" s="118" t="s">
        <v>132</v>
      </c>
      <c r="AT207" s="125" t="s">
        <v>74</v>
      </c>
      <c r="AU207" s="125" t="s">
        <v>120</v>
      </c>
      <c r="AY207" s="118" t="s">
        <v>117</v>
      </c>
      <c r="BK207" s="126">
        <f>SUM(BK208:BK226)</f>
        <v>0</v>
      </c>
    </row>
    <row r="208" spans="2:65" s="1" customFormat="1" ht="24.2" customHeight="1">
      <c r="B208" s="129"/>
      <c r="C208" s="130" t="s">
        <v>433</v>
      </c>
      <c r="D208" s="130" t="s">
        <v>121</v>
      </c>
      <c r="E208" s="131" t="s">
        <v>434</v>
      </c>
      <c r="F208" s="132" t="s">
        <v>435</v>
      </c>
      <c r="G208" s="133" t="s">
        <v>258</v>
      </c>
      <c r="H208" s="134">
        <v>60</v>
      </c>
      <c r="I208" s="135"/>
      <c r="J208" s="136">
        <f t="shared" ref="J208:J226" si="20">ROUND(I208*H208,2)</f>
        <v>0</v>
      </c>
      <c r="K208" s="137"/>
      <c r="L208" s="28"/>
      <c r="M208" s="138" t="s">
        <v>1</v>
      </c>
      <c r="N208" s="139" t="s">
        <v>41</v>
      </c>
      <c r="P208" s="140">
        <f t="shared" ref="P208:P226" si="21">O208*H208</f>
        <v>0</v>
      </c>
      <c r="Q208" s="140">
        <v>0</v>
      </c>
      <c r="R208" s="140">
        <f t="shared" ref="R208:R226" si="22">Q208*H208</f>
        <v>0</v>
      </c>
      <c r="S208" s="140">
        <v>0</v>
      </c>
      <c r="T208" s="141">
        <f t="shared" ref="T208:T226" si="23">S208*H208</f>
        <v>0</v>
      </c>
      <c r="AR208" s="142" t="s">
        <v>178</v>
      </c>
      <c r="AT208" s="142" t="s">
        <v>121</v>
      </c>
      <c r="AU208" s="142" t="s">
        <v>132</v>
      </c>
      <c r="AY208" s="13" t="s">
        <v>117</v>
      </c>
      <c r="BE208" s="143">
        <f t="shared" ref="BE208:BE226" si="24">IF(N208="základná",J208,0)</f>
        <v>0</v>
      </c>
      <c r="BF208" s="143">
        <f t="shared" ref="BF208:BF226" si="25">IF(N208="znížená",J208,0)</f>
        <v>0</v>
      </c>
      <c r="BG208" s="143">
        <f t="shared" ref="BG208:BG226" si="26">IF(N208="zákl. prenesená",J208,0)</f>
        <v>0</v>
      </c>
      <c r="BH208" s="143">
        <f t="shared" ref="BH208:BH226" si="27">IF(N208="zníž. prenesená",J208,0)</f>
        <v>0</v>
      </c>
      <c r="BI208" s="143">
        <f t="shared" ref="BI208:BI226" si="28">IF(N208="nulová",J208,0)</f>
        <v>0</v>
      </c>
      <c r="BJ208" s="13" t="s">
        <v>120</v>
      </c>
      <c r="BK208" s="143">
        <f t="shared" ref="BK208:BK226" si="29">ROUND(I208*H208,2)</f>
        <v>0</v>
      </c>
      <c r="BL208" s="13" t="s">
        <v>178</v>
      </c>
      <c r="BM208" s="142" t="s">
        <v>436</v>
      </c>
    </row>
    <row r="209" spans="2:65" s="1" customFormat="1" ht="24.2" customHeight="1">
      <c r="B209" s="129"/>
      <c r="C209" s="130" t="s">
        <v>437</v>
      </c>
      <c r="D209" s="130" t="s">
        <v>121</v>
      </c>
      <c r="E209" s="131" t="s">
        <v>438</v>
      </c>
      <c r="F209" s="132" t="s">
        <v>435</v>
      </c>
      <c r="G209" s="133" t="s">
        <v>258</v>
      </c>
      <c r="H209" s="134">
        <v>10</v>
      </c>
      <c r="I209" s="135"/>
      <c r="J209" s="136">
        <f t="shared" si="20"/>
        <v>0</v>
      </c>
      <c r="K209" s="137"/>
      <c r="L209" s="28"/>
      <c r="M209" s="138" t="s">
        <v>1</v>
      </c>
      <c r="N209" s="139" t="s">
        <v>41</v>
      </c>
      <c r="P209" s="140">
        <f t="shared" si="21"/>
        <v>0</v>
      </c>
      <c r="Q209" s="140">
        <v>0</v>
      </c>
      <c r="R209" s="140">
        <f t="shared" si="22"/>
        <v>0</v>
      </c>
      <c r="S209" s="140">
        <v>0</v>
      </c>
      <c r="T209" s="141">
        <f t="shared" si="23"/>
        <v>0</v>
      </c>
      <c r="AR209" s="142" t="s">
        <v>178</v>
      </c>
      <c r="AT209" s="142" t="s">
        <v>121</v>
      </c>
      <c r="AU209" s="142" t="s">
        <v>132</v>
      </c>
      <c r="AY209" s="13" t="s">
        <v>117</v>
      </c>
      <c r="BE209" s="143">
        <f t="shared" si="24"/>
        <v>0</v>
      </c>
      <c r="BF209" s="143">
        <f t="shared" si="25"/>
        <v>0</v>
      </c>
      <c r="BG209" s="143">
        <f t="shared" si="26"/>
        <v>0</v>
      </c>
      <c r="BH209" s="143">
        <f t="shared" si="27"/>
        <v>0</v>
      </c>
      <c r="BI209" s="143">
        <f t="shared" si="28"/>
        <v>0</v>
      </c>
      <c r="BJ209" s="13" t="s">
        <v>120</v>
      </c>
      <c r="BK209" s="143">
        <f t="shared" si="29"/>
        <v>0</v>
      </c>
      <c r="BL209" s="13" t="s">
        <v>178</v>
      </c>
      <c r="BM209" s="142" t="s">
        <v>439</v>
      </c>
    </row>
    <row r="210" spans="2:65" s="1" customFormat="1" ht="24.2" customHeight="1">
      <c r="B210" s="129"/>
      <c r="C210" s="130" t="s">
        <v>440</v>
      </c>
      <c r="D210" s="130" t="s">
        <v>121</v>
      </c>
      <c r="E210" s="131" t="s">
        <v>441</v>
      </c>
      <c r="F210" s="132" t="s">
        <v>442</v>
      </c>
      <c r="G210" s="133" t="s">
        <v>151</v>
      </c>
      <c r="H210" s="134">
        <v>3</v>
      </c>
      <c r="I210" s="135"/>
      <c r="J210" s="136">
        <f t="shared" si="20"/>
        <v>0</v>
      </c>
      <c r="K210" s="137"/>
      <c r="L210" s="28"/>
      <c r="M210" s="138" t="s">
        <v>1</v>
      </c>
      <c r="N210" s="139" t="s">
        <v>41</v>
      </c>
      <c r="P210" s="140">
        <f t="shared" si="21"/>
        <v>0</v>
      </c>
      <c r="Q210" s="140">
        <v>0</v>
      </c>
      <c r="R210" s="140">
        <f t="shared" si="22"/>
        <v>0</v>
      </c>
      <c r="S210" s="140">
        <v>0</v>
      </c>
      <c r="T210" s="141">
        <f t="shared" si="23"/>
        <v>0</v>
      </c>
      <c r="AR210" s="142" t="s">
        <v>178</v>
      </c>
      <c r="AT210" s="142" t="s">
        <v>121</v>
      </c>
      <c r="AU210" s="142" t="s">
        <v>132</v>
      </c>
      <c r="AY210" s="13" t="s">
        <v>117</v>
      </c>
      <c r="BE210" s="143">
        <f t="shared" si="24"/>
        <v>0</v>
      </c>
      <c r="BF210" s="143">
        <f t="shared" si="25"/>
        <v>0</v>
      </c>
      <c r="BG210" s="143">
        <f t="shared" si="26"/>
        <v>0</v>
      </c>
      <c r="BH210" s="143">
        <f t="shared" si="27"/>
        <v>0</v>
      </c>
      <c r="BI210" s="143">
        <f t="shared" si="28"/>
        <v>0</v>
      </c>
      <c r="BJ210" s="13" t="s">
        <v>120</v>
      </c>
      <c r="BK210" s="143">
        <f t="shared" si="29"/>
        <v>0</v>
      </c>
      <c r="BL210" s="13" t="s">
        <v>178</v>
      </c>
      <c r="BM210" s="142" t="s">
        <v>443</v>
      </c>
    </row>
    <row r="211" spans="2:65" s="1" customFormat="1" ht="24.2" customHeight="1">
      <c r="B211" s="129"/>
      <c r="C211" s="130" t="s">
        <v>444</v>
      </c>
      <c r="D211" s="130" t="s">
        <v>121</v>
      </c>
      <c r="E211" s="131" t="s">
        <v>445</v>
      </c>
      <c r="F211" s="132" t="s">
        <v>442</v>
      </c>
      <c r="G211" s="133" t="s">
        <v>151</v>
      </c>
      <c r="H211" s="134">
        <v>5</v>
      </c>
      <c r="I211" s="135"/>
      <c r="J211" s="136">
        <f t="shared" si="20"/>
        <v>0</v>
      </c>
      <c r="K211" s="137"/>
      <c r="L211" s="28"/>
      <c r="M211" s="138" t="s">
        <v>1</v>
      </c>
      <c r="N211" s="139" t="s">
        <v>41</v>
      </c>
      <c r="P211" s="140">
        <f t="shared" si="21"/>
        <v>0</v>
      </c>
      <c r="Q211" s="140">
        <v>0</v>
      </c>
      <c r="R211" s="140">
        <f t="shared" si="22"/>
        <v>0</v>
      </c>
      <c r="S211" s="140">
        <v>0</v>
      </c>
      <c r="T211" s="141">
        <f t="shared" si="23"/>
        <v>0</v>
      </c>
      <c r="AR211" s="142" t="s">
        <v>178</v>
      </c>
      <c r="AT211" s="142" t="s">
        <v>121</v>
      </c>
      <c r="AU211" s="142" t="s">
        <v>132</v>
      </c>
      <c r="AY211" s="13" t="s">
        <v>117</v>
      </c>
      <c r="BE211" s="143">
        <f t="shared" si="24"/>
        <v>0</v>
      </c>
      <c r="BF211" s="143">
        <f t="shared" si="25"/>
        <v>0</v>
      </c>
      <c r="BG211" s="143">
        <f t="shared" si="26"/>
        <v>0</v>
      </c>
      <c r="BH211" s="143">
        <f t="shared" si="27"/>
        <v>0</v>
      </c>
      <c r="BI211" s="143">
        <f t="shared" si="28"/>
        <v>0</v>
      </c>
      <c r="BJ211" s="13" t="s">
        <v>120</v>
      </c>
      <c r="BK211" s="143">
        <f t="shared" si="29"/>
        <v>0</v>
      </c>
      <c r="BL211" s="13" t="s">
        <v>178</v>
      </c>
      <c r="BM211" s="142" t="s">
        <v>446</v>
      </c>
    </row>
    <row r="212" spans="2:65" s="1" customFormat="1" ht="24.2" customHeight="1">
      <c r="B212" s="129"/>
      <c r="C212" s="130" t="s">
        <v>447</v>
      </c>
      <c r="D212" s="130" t="s">
        <v>121</v>
      </c>
      <c r="E212" s="131" t="s">
        <v>448</v>
      </c>
      <c r="F212" s="132" t="s">
        <v>442</v>
      </c>
      <c r="G212" s="133" t="s">
        <v>258</v>
      </c>
      <c r="H212" s="134">
        <v>20</v>
      </c>
      <c r="I212" s="135"/>
      <c r="J212" s="136">
        <f t="shared" si="20"/>
        <v>0</v>
      </c>
      <c r="K212" s="137"/>
      <c r="L212" s="28"/>
      <c r="M212" s="138" t="s">
        <v>1</v>
      </c>
      <c r="N212" s="139" t="s">
        <v>41</v>
      </c>
      <c r="P212" s="140">
        <f t="shared" si="21"/>
        <v>0</v>
      </c>
      <c r="Q212" s="140">
        <v>0</v>
      </c>
      <c r="R212" s="140">
        <f t="shared" si="22"/>
        <v>0</v>
      </c>
      <c r="S212" s="140">
        <v>0</v>
      </c>
      <c r="T212" s="141">
        <f t="shared" si="23"/>
        <v>0</v>
      </c>
      <c r="AR212" s="142" t="s">
        <v>178</v>
      </c>
      <c r="AT212" s="142" t="s">
        <v>121</v>
      </c>
      <c r="AU212" s="142" t="s">
        <v>132</v>
      </c>
      <c r="AY212" s="13" t="s">
        <v>117</v>
      </c>
      <c r="BE212" s="143">
        <f t="shared" si="24"/>
        <v>0</v>
      </c>
      <c r="BF212" s="143">
        <f t="shared" si="25"/>
        <v>0</v>
      </c>
      <c r="BG212" s="143">
        <f t="shared" si="26"/>
        <v>0</v>
      </c>
      <c r="BH212" s="143">
        <f t="shared" si="27"/>
        <v>0</v>
      </c>
      <c r="BI212" s="143">
        <f t="shared" si="28"/>
        <v>0</v>
      </c>
      <c r="BJ212" s="13" t="s">
        <v>120</v>
      </c>
      <c r="BK212" s="143">
        <f t="shared" si="29"/>
        <v>0</v>
      </c>
      <c r="BL212" s="13" t="s">
        <v>178</v>
      </c>
      <c r="BM212" s="142" t="s">
        <v>449</v>
      </c>
    </row>
    <row r="213" spans="2:65" s="1" customFormat="1" ht="24.2" customHeight="1">
      <c r="B213" s="129"/>
      <c r="C213" s="130" t="s">
        <v>450</v>
      </c>
      <c r="D213" s="130" t="s">
        <v>121</v>
      </c>
      <c r="E213" s="131" t="s">
        <v>451</v>
      </c>
      <c r="F213" s="132" t="s">
        <v>452</v>
      </c>
      <c r="G213" s="133" t="s">
        <v>151</v>
      </c>
      <c r="H213" s="134">
        <v>12</v>
      </c>
      <c r="I213" s="135"/>
      <c r="J213" s="136">
        <f t="shared" si="20"/>
        <v>0</v>
      </c>
      <c r="K213" s="137"/>
      <c r="L213" s="28"/>
      <c r="M213" s="138" t="s">
        <v>1</v>
      </c>
      <c r="N213" s="139" t="s">
        <v>41</v>
      </c>
      <c r="P213" s="140">
        <f t="shared" si="21"/>
        <v>0</v>
      </c>
      <c r="Q213" s="140">
        <v>0</v>
      </c>
      <c r="R213" s="140">
        <f t="shared" si="22"/>
        <v>0</v>
      </c>
      <c r="S213" s="140">
        <v>0</v>
      </c>
      <c r="T213" s="141">
        <f t="shared" si="23"/>
        <v>0</v>
      </c>
      <c r="AR213" s="142" t="s">
        <v>178</v>
      </c>
      <c r="AT213" s="142" t="s">
        <v>121</v>
      </c>
      <c r="AU213" s="142" t="s">
        <v>132</v>
      </c>
      <c r="AY213" s="13" t="s">
        <v>117</v>
      </c>
      <c r="BE213" s="143">
        <f t="shared" si="24"/>
        <v>0</v>
      </c>
      <c r="BF213" s="143">
        <f t="shared" si="25"/>
        <v>0</v>
      </c>
      <c r="BG213" s="143">
        <f t="shared" si="26"/>
        <v>0</v>
      </c>
      <c r="BH213" s="143">
        <f t="shared" si="27"/>
        <v>0</v>
      </c>
      <c r="BI213" s="143">
        <f t="shared" si="28"/>
        <v>0</v>
      </c>
      <c r="BJ213" s="13" t="s">
        <v>120</v>
      </c>
      <c r="BK213" s="143">
        <f t="shared" si="29"/>
        <v>0</v>
      </c>
      <c r="BL213" s="13" t="s">
        <v>178</v>
      </c>
      <c r="BM213" s="142" t="s">
        <v>453</v>
      </c>
    </row>
    <row r="214" spans="2:65" s="1" customFormat="1" ht="24.2" customHeight="1">
      <c r="B214" s="129"/>
      <c r="C214" s="130" t="s">
        <v>178</v>
      </c>
      <c r="D214" s="130" t="s">
        <v>121</v>
      </c>
      <c r="E214" s="131" t="s">
        <v>454</v>
      </c>
      <c r="F214" s="132" t="s">
        <v>442</v>
      </c>
      <c r="G214" s="133" t="s">
        <v>151</v>
      </c>
      <c r="H214" s="134">
        <v>6</v>
      </c>
      <c r="I214" s="135"/>
      <c r="J214" s="136">
        <f t="shared" si="20"/>
        <v>0</v>
      </c>
      <c r="K214" s="137"/>
      <c r="L214" s="28"/>
      <c r="M214" s="138" t="s">
        <v>1</v>
      </c>
      <c r="N214" s="139" t="s">
        <v>41</v>
      </c>
      <c r="P214" s="140">
        <f t="shared" si="21"/>
        <v>0</v>
      </c>
      <c r="Q214" s="140">
        <v>0</v>
      </c>
      <c r="R214" s="140">
        <f t="shared" si="22"/>
        <v>0</v>
      </c>
      <c r="S214" s="140">
        <v>0</v>
      </c>
      <c r="T214" s="141">
        <f t="shared" si="23"/>
        <v>0</v>
      </c>
      <c r="AR214" s="142" t="s">
        <v>178</v>
      </c>
      <c r="AT214" s="142" t="s">
        <v>121</v>
      </c>
      <c r="AU214" s="142" t="s">
        <v>132</v>
      </c>
      <c r="AY214" s="13" t="s">
        <v>117</v>
      </c>
      <c r="BE214" s="143">
        <f t="shared" si="24"/>
        <v>0</v>
      </c>
      <c r="BF214" s="143">
        <f t="shared" si="25"/>
        <v>0</v>
      </c>
      <c r="BG214" s="143">
        <f t="shared" si="26"/>
        <v>0</v>
      </c>
      <c r="BH214" s="143">
        <f t="shared" si="27"/>
        <v>0</v>
      </c>
      <c r="BI214" s="143">
        <f t="shared" si="28"/>
        <v>0</v>
      </c>
      <c r="BJ214" s="13" t="s">
        <v>120</v>
      </c>
      <c r="BK214" s="143">
        <f t="shared" si="29"/>
        <v>0</v>
      </c>
      <c r="BL214" s="13" t="s">
        <v>178</v>
      </c>
      <c r="BM214" s="142" t="s">
        <v>455</v>
      </c>
    </row>
    <row r="215" spans="2:65" s="1" customFormat="1" ht="24.2" customHeight="1">
      <c r="B215" s="129"/>
      <c r="C215" s="130" t="s">
        <v>456</v>
      </c>
      <c r="D215" s="130" t="s">
        <v>121</v>
      </c>
      <c r="E215" s="131" t="s">
        <v>457</v>
      </c>
      <c r="F215" s="132" t="s">
        <v>442</v>
      </c>
      <c r="G215" s="133" t="s">
        <v>151</v>
      </c>
      <c r="H215" s="134">
        <v>70.5</v>
      </c>
      <c r="I215" s="135"/>
      <c r="J215" s="136">
        <f t="shared" si="20"/>
        <v>0</v>
      </c>
      <c r="K215" s="137"/>
      <c r="L215" s="28"/>
      <c r="M215" s="138" t="s">
        <v>1</v>
      </c>
      <c r="N215" s="139" t="s">
        <v>41</v>
      </c>
      <c r="P215" s="140">
        <f t="shared" si="21"/>
        <v>0</v>
      </c>
      <c r="Q215" s="140">
        <v>0</v>
      </c>
      <c r="R215" s="140">
        <f t="shared" si="22"/>
        <v>0</v>
      </c>
      <c r="S215" s="140">
        <v>0</v>
      </c>
      <c r="T215" s="141">
        <f t="shared" si="23"/>
        <v>0</v>
      </c>
      <c r="AR215" s="142" t="s">
        <v>178</v>
      </c>
      <c r="AT215" s="142" t="s">
        <v>121</v>
      </c>
      <c r="AU215" s="142" t="s">
        <v>132</v>
      </c>
      <c r="AY215" s="13" t="s">
        <v>117</v>
      </c>
      <c r="BE215" s="143">
        <f t="shared" si="24"/>
        <v>0</v>
      </c>
      <c r="BF215" s="143">
        <f t="shared" si="25"/>
        <v>0</v>
      </c>
      <c r="BG215" s="143">
        <f t="shared" si="26"/>
        <v>0</v>
      </c>
      <c r="BH215" s="143">
        <f t="shared" si="27"/>
        <v>0</v>
      </c>
      <c r="BI215" s="143">
        <f t="shared" si="28"/>
        <v>0</v>
      </c>
      <c r="BJ215" s="13" t="s">
        <v>120</v>
      </c>
      <c r="BK215" s="143">
        <f t="shared" si="29"/>
        <v>0</v>
      </c>
      <c r="BL215" s="13" t="s">
        <v>178</v>
      </c>
      <c r="BM215" s="142" t="s">
        <v>458</v>
      </c>
    </row>
    <row r="216" spans="2:65" s="1" customFormat="1" ht="24.2" customHeight="1">
      <c r="B216" s="129"/>
      <c r="C216" s="130" t="s">
        <v>459</v>
      </c>
      <c r="D216" s="130" t="s">
        <v>121</v>
      </c>
      <c r="E216" s="131" t="s">
        <v>460</v>
      </c>
      <c r="F216" s="132" t="s">
        <v>461</v>
      </c>
      <c r="G216" s="133" t="s">
        <v>258</v>
      </c>
      <c r="H216" s="134">
        <v>800</v>
      </c>
      <c r="I216" s="135"/>
      <c r="J216" s="136">
        <f t="shared" si="20"/>
        <v>0</v>
      </c>
      <c r="K216" s="137"/>
      <c r="L216" s="28"/>
      <c r="M216" s="138" t="s">
        <v>1</v>
      </c>
      <c r="N216" s="139" t="s">
        <v>41</v>
      </c>
      <c r="P216" s="140">
        <f t="shared" si="21"/>
        <v>0</v>
      </c>
      <c r="Q216" s="140">
        <v>0</v>
      </c>
      <c r="R216" s="140">
        <f t="shared" si="22"/>
        <v>0</v>
      </c>
      <c r="S216" s="140">
        <v>0</v>
      </c>
      <c r="T216" s="141">
        <f t="shared" si="23"/>
        <v>0</v>
      </c>
      <c r="AR216" s="142" t="s">
        <v>178</v>
      </c>
      <c r="AT216" s="142" t="s">
        <v>121</v>
      </c>
      <c r="AU216" s="142" t="s">
        <v>132</v>
      </c>
      <c r="AY216" s="13" t="s">
        <v>117</v>
      </c>
      <c r="BE216" s="143">
        <f t="shared" si="24"/>
        <v>0</v>
      </c>
      <c r="BF216" s="143">
        <f t="shared" si="25"/>
        <v>0</v>
      </c>
      <c r="BG216" s="143">
        <f t="shared" si="26"/>
        <v>0</v>
      </c>
      <c r="BH216" s="143">
        <f t="shared" si="27"/>
        <v>0</v>
      </c>
      <c r="BI216" s="143">
        <f t="shared" si="28"/>
        <v>0</v>
      </c>
      <c r="BJ216" s="13" t="s">
        <v>120</v>
      </c>
      <c r="BK216" s="143">
        <f t="shared" si="29"/>
        <v>0</v>
      </c>
      <c r="BL216" s="13" t="s">
        <v>178</v>
      </c>
      <c r="BM216" s="142" t="s">
        <v>462</v>
      </c>
    </row>
    <row r="217" spans="2:65" s="1" customFormat="1" ht="24.2" customHeight="1">
      <c r="B217" s="129"/>
      <c r="C217" s="130" t="s">
        <v>463</v>
      </c>
      <c r="D217" s="130" t="s">
        <v>121</v>
      </c>
      <c r="E217" s="131" t="s">
        <v>464</v>
      </c>
      <c r="F217" s="132" t="s">
        <v>465</v>
      </c>
      <c r="G217" s="133" t="s">
        <v>258</v>
      </c>
      <c r="H217" s="134">
        <v>450</v>
      </c>
      <c r="I217" s="135"/>
      <c r="J217" s="136">
        <f t="shared" si="20"/>
        <v>0</v>
      </c>
      <c r="K217" s="137"/>
      <c r="L217" s="28"/>
      <c r="M217" s="138" t="s">
        <v>1</v>
      </c>
      <c r="N217" s="139" t="s">
        <v>41</v>
      </c>
      <c r="P217" s="140">
        <f t="shared" si="21"/>
        <v>0</v>
      </c>
      <c r="Q217" s="140">
        <v>0</v>
      </c>
      <c r="R217" s="140">
        <f t="shared" si="22"/>
        <v>0</v>
      </c>
      <c r="S217" s="140">
        <v>0</v>
      </c>
      <c r="T217" s="141">
        <f t="shared" si="23"/>
        <v>0</v>
      </c>
      <c r="AR217" s="142" t="s">
        <v>178</v>
      </c>
      <c r="AT217" s="142" t="s">
        <v>121</v>
      </c>
      <c r="AU217" s="142" t="s">
        <v>132</v>
      </c>
      <c r="AY217" s="13" t="s">
        <v>117</v>
      </c>
      <c r="BE217" s="143">
        <f t="shared" si="24"/>
        <v>0</v>
      </c>
      <c r="BF217" s="143">
        <f t="shared" si="25"/>
        <v>0</v>
      </c>
      <c r="BG217" s="143">
        <f t="shared" si="26"/>
        <v>0</v>
      </c>
      <c r="BH217" s="143">
        <f t="shared" si="27"/>
        <v>0</v>
      </c>
      <c r="BI217" s="143">
        <f t="shared" si="28"/>
        <v>0</v>
      </c>
      <c r="BJ217" s="13" t="s">
        <v>120</v>
      </c>
      <c r="BK217" s="143">
        <f t="shared" si="29"/>
        <v>0</v>
      </c>
      <c r="BL217" s="13" t="s">
        <v>178</v>
      </c>
      <c r="BM217" s="142" t="s">
        <v>466</v>
      </c>
    </row>
    <row r="218" spans="2:65" s="1" customFormat="1" ht="24.2" customHeight="1">
      <c r="B218" s="129"/>
      <c r="C218" s="130" t="s">
        <v>467</v>
      </c>
      <c r="D218" s="130" t="s">
        <v>121</v>
      </c>
      <c r="E218" s="131" t="s">
        <v>468</v>
      </c>
      <c r="F218" s="132" t="s">
        <v>469</v>
      </c>
      <c r="G218" s="133" t="s">
        <v>258</v>
      </c>
      <c r="H218" s="134">
        <v>30</v>
      </c>
      <c r="I218" s="135"/>
      <c r="J218" s="136">
        <f t="shared" si="20"/>
        <v>0</v>
      </c>
      <c r="K218" s="137"/>
      <c r="L218" s="28"/>
      <c r="M218" s="138" t="s">
        <v>1</v>
      </c>
      <c r="N218" s="139" t="s">
        <v>41</v>
      </c>
      <c r="P218" s="140">
        <f t="shared" si="21"/>
        <v>0</v>
      </c>
      <c r="Q218" s="140">
        <v>0</v>
      </c>
      <c r="R218" s="140">
        <f t="shared" si="22"/>
        <v>0</v>
      </c>
      <c r="S218" s="140">
        <v>0</v>
      </c>
      <c r="T218" s="141">
        <f t="shared" si="23"/>
        <v>0</v>
      </c>
      <c r="AR218" s="142" t="s">
        <v>178</v>
      </c>
      <c r="AT218" s="142" t="s">
        <v>121</v>
      </c>
      <c r="AU218" s="142" t="s">
        <v>132</v>
      </c>
      <c r="AY218" s="13" t="s">
        <v>117</v>
      </c>
      <c r="BE218" s="143">
        <f t="shared" si="24"/>
        <v>0</v>
      </c>
      <c r="BF218" s="143">
        <f t="shared" si="25"/>
        <v>0</v>
      </c>
      <c r="BG218" s="143">
        <f t="shared" si="26"/>
        <v>0</v>
      </c>
      <c r="BH218" s="143">
        <f t="shared" si="27"/>
        <v>0</v>
      </c>
      <c r="BI218" s="143">
        <f t="shared" si="28"/>
        <v>0</v>
      </c>
      <c r="BJ218" s="13" t="s">
        <v>120</v>
      </c>
      <c r="BK218" s="143">
        <f t="shared" si="29"/>
        <v>0</v>
      </c>
      <c r="BL218" s="13" t="s">
        <v>178</v>
      </c>
      <c r="BM218" s="142" t="s">
        <v>470</v>
      </c>
    </row>
    <row r="219" spans="2:65" s="1" customFormat="1" ht="24.2" customHeight="1">
      <c r="B219" s="129"/>
      <c r="C219" s="130" t="s">
        <v>471</v>
      </c>
      <c r="D219" s="130" t="s">
        <v>121</v>
      </c>
      <c r="E219" s="131" t="s">
        <v>472</v>
      </c>
      <c r="F219" s="132" t="s">
        <v>473</v>
      </c>
      <c r="G219" s="133" t="s">
        <v>142</v>
      </c>
      <c r="H219" s="134">
        <v>9</v>
      </c>
      <c r="I219" s="135"/>
      <c r="J219" s="136">
        <f t="shared" si="20"/>
        <v>0</v>
      </c>
      <c r="K219" s="137"/>
      <c r="L219" s="28"/>
      <c r="M219" s="138" t="s">
        <v>1</v>
      </c>
      <c r="N219" s="139" t="s">
        <v>41</v>
      </c>
      <c r="P219" s="140">
        <f t="shared" si="21"/>
        <v>0</v>
      </c>
      <c r="Q219" s="140">
        <v>0</v>
      </c>
      <c r="R219" s="140">
        <f t="shared" si="22"/>
        <v>0</v>
      </c>
      <c r="S219" s="140">
        <v>0</v>
      </c>
      <c r="T219" s="141">
        <f t="shared" si="23"/>
        <v>0</v>
      </c>
      <c r="AR219" s="142" t="s">
        <v>178</v>
      </c>
      <c r="AT219" s="142" t="s">
        <v>121</v>
      </c>
      <c r="AU219" s="142" t="s">
        <v>132</v>
      </c>
      <c r="AY219" s="13" t="s">
        <v>117</v>
      </c>
      <c r="BE219" s="143">
        <f t="shared" si="24"/>
        <v>0</v>
      </c>
      <c r="BF219" s="143">
        <f t="shared" si="25"/>
        <v>0</v>
      </c>
      <c r="BG219" s="143">
        <f t="shared" si="26"/>
        <v>0</v>
      </c>
      <c r="BH219" s="143">
        <f t="shared" si="27"/>
        <v>0</v>
      </c>
      <c r="BI219" s="143">
        <f t="shared" si="28"/>
        <v>0</v>
      </c>
      <c r="BJ219" s="13" t="s">
        <v>120</v>
      </c>
      <c r="BK219" s="143">
        <f t="shared" si="29"/>
        <v>0</v>
      </c>
      <c r="BL219" s="13" t="s">
        <v>178</v>
      </c>
      <c r="BM219" s="142" t="s">
        <v>474</v>
      </c>
    </row>
    <row r="220" spans="2:65" s="1" customFormat="1" ht="24.2" customHeight="1">
      <c r="B220" s="129"/>
      <c r="C220" s="130" t="s">
        <v>475</v>
      </c>
      <c r="D220" s="130" t="s">
        <v>121</v>
      </c>
      <c r="E220" s="131" t="s">
        <v>476</v>
      </c>
      <c r="F220" s="132" t="s">
        <v>477</v>
      </c>
      <c r="G220" s="133" t="s">
        <v>142</v>
      </c>
      <c r="H220" s="134">
        <v>36</v>
      </c>
      <c r="I220" s="135"/>
      <c r="J220" s="136">
        <f t="shared" si="20"/>
        <v>0</v>
      </c>
      <c r="K220" s="137"/>
      <c r="L220" s="28"/>
      <c r="M220" s="138" t="s">
        <v>1</v>
      </c>
      <c r="N220" s="139" t="s">
        <v>41</v>
      </c>
      <c r="P220" s="140">
        <f t="shared" si="21"/>
        <v>0</v>
      </c>
      <c r="Q220" s="140">
        <v>0</v>
      </c>
      <c r="R220" s="140">
        <f t="shared" si="22"/>
        <v>0</v>
      </c>
      <c r="S220" s="140">
        <v>0</v>
      </c>
      <c r="T220" s="141">
        <f t="shared" si="23"/>
        <v>0</v>
      </c>
      <c r="AR220" s="142" t="s">
        <v>178</v>
      </c>
      <c r="AT220" s="142" t="s">
        <v>121</v>
      </c>
      <c r="AU220" s="142" t="s">
        <v>132</v>
      </c>
      <c r="AY220" s="13" t="s">
        <v>117</v>
      </c>
      <c r="BE220" s="143">
        <f t="shared" si="24"/>
        <v>0</v>
      </c>
      <c r="BF220" s="143">
        <f t="shared" si="25"/>
        <v>0</v>
      </c>
      <c r="BG220" s="143">
        <f t="shared" si="26"/>
        <v>0</v>
      </c>
      <c r="BH220" s="143">
        <f t="shared" si="27"/>
        <v>0</v>
      </c>
      <c r="BI220" s="143">
        <f t="shared" si="28"/>
        <v>0</v>
      </c>
      <c r="BJ220" s="13" t="s">
        <v>120</v>
      </c>
      <c r="BK220" s="143">
        <f t="shared" si="29"/>
        <v>0</v>
      </c>
      <c r="BL220" s="13" t="s">
        <v>178</v>
      </c>
      <c r="BM220" s="142" t="s">
        <v>478</v>
      </c>
    </row>
    <row r="221" spans="2:65" s="1" customFormat="1" ht="24.2" customHeight="1">
      <c r="B221" s="129"/>
      <c r="C221" s="130" t="s">
        <v>479</v>
      </c>
      <c r="D221" s="130" t="s">
        <v>121</v>
      </c>
      <c r="E221" s="131" t="s">
        <v>480</v>
      </c>
      <c r="F221" s="132" t="s">
        <v>481</v>
      </c>
      <c r="G221" s="133" t="s">
        <v>142</v>
      </c>
      <c r="H221" s="134">
        <v>9</v>
      </c>
      <c r="I221" s="135"/>
      <c r="J221" s="136">
        <f t="shared" si="20"/>
        <v>0</v>
      </c>
      <c r="K221" s="137"/>
      <c r="L221" s="28"/>
      <c r="M221" s="138" t="s">
        <v>1</v>
      </c>
      <c r="N221" s="139" t="s">
        <v>41</v>
      </c>
      <c r="P221" s="140">
        <f t="shared" si="21"/>
        <v>0</v>
      </c>
      <c r="Q221" s="140">
        <v>0</v>
      </c>
      <c r="R221" s="140">
        <f t="shared" si="22"/>
        <v>0</v>
      </c>
      <c r="S221" s="140">
        <v>0</v>
      </c>
      <c r="T221" s="141">
        <f t="shared" si="23"/>
        <v>0</v>
      </c>
      <c r="AR221" s="142" t="s">
        <v>178</v>
      </c>
      <c r="AT221" s="142" t="s">
        <v>121</v>
      </c>
      <c r="AU221" s="142" t="s">
        <v>132</v>
      </c>
      <c r="AY221" s="13" t="s">
        <v>117</v>
      </c>
      <c r="BE221" s="143">
        <f t="shared" si="24"/>
        <v>0</v>
      </c>
      <c r="BF221" s="143">
        <f t="shared" si="25"/>
        <v>0</v>
      </c>
      <c r="BG221" s="143">
        <f t="shared" si="26"/>
        <v>0</v>
      </c>
      <c r="BH221" s="143">
        <f t="shared" si="27"/>
        <v>0</v>
      </c>
      <c r="BI221" s="143">
        <f t="shared" si="28"/>
        <v>0</v>
      </c>
      <c r="BJ221" s="13" t="s">
        <v>120</v>
      </c>
      <c r="BK221" s="143">
        <f t="shared" si="29"/>
        <v>0</v>
      </c>
      <c r="BL221" s="13" t="s">
        <v>178</v>
      </c>
      <c r="BM221" s="142" t="s">
        <v>482</v>
      </c>
    </row>
    <row r="222" spans="2:65" s="1" customFormat="1" ht="24.2" customHeight="1">
      <c r="B222" s="129"/>
      <c r="C222" s="130" t="s">
        <v>483</v>
      </c>
      <c r="D222" s="130" t="s">
        <v>121</v>
      </c>
      <c r="E222" s="131" t="s">
        <v>484</v>
      </c>
      <c r="F222" s="132" t="s">
        <v>485</v>
      </c>
      <c r="G222" s="133" t="s">
        <v>142</v>
      </c>
      <c r="H222" s="134">
        <v>1</v>
      </c>
      <c r="I222" s="135"/>
      <c r="J222" s="136">
        <f t="shared" si="20"/>
        <v>0</v>
      </c>
      <c r="K222" s="137"/>
      <c r="L222" s="28"/>
      <c r="M222" s="138" t="s">
        <v>1</v>
      </c>
      <c r="N222" s="139" t="s">
        <v>41</v>
      </c>
      <c r="P222" s="140">
        <f t="shared" si="21"/>
        <v>0</v>
      </c>
      <c r="Q222" s="140">
        <v>0</v>
      </c>
      <c r="R222" s="140">
        <f t="shared" si="22"/>
        <v>0</v>
      </c>
      <c r="S222" s="140">
        <v>0</v>
      </c>
      <c r="T222" s="141">
        <f t="shared" si="23"/>
        <v>0</v>
      </c>
      <c r="AR222" s="142" t="s">
        <v>178</v>
      </c>
      <c r="AT222" s="142" t="s">
        <v>121</v>
      </c>
      <c r="AU222" s="142" t="s">
        <v>132</v>
      </c>
      <c r="AY222" s="13" t="s">
        <v>117</v>
      </c>
      <c r="BE222" s="143">
        <f t="shared" si="24"/>
        <v>0</v>
      </c>
      <c r="BF222" s="143">
        <f t="shared" si="25"/>
        <v>0</v>
      </c>
      <c r="BG222" s="143">
        <f t="shared" si="26"/>
        <v>0</v>
      </c>
      <c r="BH222" s="143">
        <f t="shared" si="27"/>
        <v>0</v>
      </c>
      <c r="BI222" s="143">
        <f t="shared" si="28"/>
        <v>0</v>
      </c>
      <c r="BJ222" s="13" t="s">
        <v>120</v>
      </c>
      <c r="BK222" s="143">
        <f t="shared" si="29"/>
        <v>0</v>
      </c>
      <c r="BL222" s="13" t="s">
        <v>178</v>
      </c>
      <c r="BM222" s="142" t="s">
        <v>486</v>
      </c>
    </row>
    <row r="223" spans="2:65" s="1" customFormat="1" ht="24.2" customHeight="1">
      <c r="B223" s="129"/>
      <c r="C223" s="130" t="s">
        <v>487</v>
      </c>
      <c r="D223" s="130" t="s">
        <v>121</v>
      </c>
      <c r="E223" s="131" t="s">
        <v>488</v>
      </c>
      <c r="F223" s="132" t="s">
        <v>489</v>
      </c>
      <c r="G223" s="133" t="s">
        <v>142</v>
      </c>
      <c r="H223" s="134">
        <v>200</v>
      </c>
      <c r="I223" s="135"/>
      <c r="J223" s="136">
        <f t="shared" si="20"/>
        <v>0</v>
      </c>
      <c r="K223" s="137"/>
      <c r="L223" s="28"/>
      <c r="M223" s="138" t="s">
        <v>1</v>
      </c>
      <c r="N223" s="139" t="s">
        <v>41</v>
      </c>
      <c r="P223" s="140">
        <f t="shared" si="21"/>
        <v>0</v>
      </c>
      <c r="Q223" s="140">
        <v>0</v>
      </c>
      <c r="R223" s="140">
        <f t="shared" si="22"/>
        <v>0</v>
      </c>
      <c r="S223" s="140">
        <v>0</v>
      </c>
      <c r="T223" s="141">
        <f t="shared" si="23"/>
        <v>0</v>
      </c>
      <c r="AR223" s="142" t="s">
        <v>178</v>
      </c>
      <c r="AT223" s="142" t="s">
        <v>121</v>
      </c>
      <c r="AU223" s="142" t="s">
        <v>132</v>
      </c>
      <c r="AY223" s="13" t="s">
        <v>117</v>
      </c>
      <c r="BE223" s="143">
        <f t="shared" si="24"/>
        <v>0</v>
      </c>
      <c r="BF223" s="143">
        <f t="shared" si="25"/>
        <v>0</v>
      </c>
      <c r="BG223" s="143">
        <f t="shared" si="26"/>
        <v>0</v>
      </c>
      <c r="BH223" s="143">
        <f t="shared" si="27"/>
        <v>0</v>
      </c>
      <c r="BI223" s="143">
        <f t="shared" si="28"/>
        <v>0</v>
      </c>
      <c r="BJ223" s="13" t="s">
        <v>120</v>
      </c>
      <c r="BK223" s="143">
        <f t="shared" si="29"/>
        <v>0</v>
      </c>
      <c r="BL223" s="13" t="s">
        <v>178</v>
      </c>
      <c r="BM223" s="142" t="s">
        <v>490</v>
      </c>
    </row>
    <row r="224" spans="2:65" s="1" customFormat="1" ht="24.2" customHeight="1">
      <c r="B224" s="129"/>
      <c r="C224" s="130" t="s">
        <v>491</v>
      </c>
      <c r="D224" s="130" t="s">
        <v>121</v>
      </c>
      <c r="E224" s="131" t="s">
        <v>492</v>
      </c>
      <c r="F224" s="132" t="s">
        <v>493</v>
      </c>
      <c r="G224" s="133" t="s">
        <v>142</v>
      </c>
      <c r="H224" s="134">
        <v>3</v>
      </c>
      <c r="I224" s="135"/>
      <c r="J224" s="136">
        <f t="shared" si="20"/>
        <v>0</v>
      </c>
      <c r="K224" s="137"/>
      <c r="L224" s="28"/>
      <c r="M224" s="138" t="s">
        <v>1</v>
      </c>
      <c r="N224" s="139" t="s">
        <v>41</v>
      </c>
      <c r="P224" s="140">
        <f t="shared" si="21"/>
        <v>0</v>
      </c>
      <c r="Q224" s="140">
        <v>0</v>
      </c>
      <c r="R224" s="140">
        <f t="shared" si="22"/>
        <v>0</v>
      </c>
      <c r="S224" s="140">
        <v>0</v>
      </c>
      <c r="T224" s="141">
        <f t="shared" si="23"/>
        <v>0</v>
      </c>
      <c r="AR224" s="142" t="s">
        <v>178</v>
      </c>
      <c r="AT224" s="142" t="s">
        <v>121</v>
      </c>
      <c r="AU224" s="142" t="s">
        <v>132</v>
      </c>
      <c r="AY224" s="13" t="s">
        <v>117</v>
      </c>
      <c r="BE224" s="143">
        <f t="shared" si="24"/>
        <v>0</v>
      </c>
      <c r="BF224" s="143">
        <f t="shared" si="25"/>
        <v>0</v>
      </c>
      <c r="BG224" s="143">
        <f t="shared" si="26"/>
        <v>0</v>
      </c>
      <c r="BH224" s="143">
        <f t="shared" si="27"/>
        <v>0</v>
      </c>
      <c r="BI224" s="143">
        <f t="shared" si="28"/>
        <v>0</v>
      </c>
      <c r="BJ224" s="13" t="s">
        <v>120</v>
      </c>
      <c r="BK224" s="143">
        <f t="shared" si="29"/>
        <v>0</v>
      </c>
      <c r="BL224" s="13" t="s">
        <v>178</v>
      </c>
      <c r="BM224" s="142" t="s">
        <v>494</v>
      </c>
    </row>
    <row r="225" spans="2:65" s="1" customFormat="1" ht="24.2" customHeight="1">
      <c r="B225" s="129"/>
      <c r="C225" s="130" t="s">
        <v>495</v>
      </c>
      <c r="D225" s="130" t="s">
        <v>121</v>
      </c>
      <c r="E225" s="131" t="s">
        <v>496</v>
      </c>
      <c r="F225" s="132" t="s">
        <v>497</v>
      </c>
      <c r="G225" s="133" t="s">
        <v>142</v>
      </c>
      <c r="H225" s="134">
        <v>20</v>
      </c>
      <c r="I225" s="135"/>
      <c r="J225" s="136">
        <f t="shared" si="20"/>
        <v>0</v>
      </c>
      <c r="K225" s="137"/>
      <c r="L225" s="28"/>
      <c r="M225" s="138" t="s">
        <v>1</v>
      </c>
      <c r="N225" s="139" t="s">
        <v>41</v>
      </c>
      <c r="P225" s="140">
        <f t="shared" si="21"/>
        <v>0</v>
      </c>
      <c r="Q225" s="140">
        <v>0</v>
      </c>
      <c r="R225" s="140">
        <f t="shared" si="22"/>
        <v>0</v>
      </c>
      <c r="S225" s="140">
        <v>0</v>
      </c>
      <c r="T225" s="141">
        <f t="shared" si="23"/>
        <v>0</v>
      </c>
      <c r="AR225" s="142" t="s">
        <v>178</v>
      </c>
      <c r="AT225" s="142" t="s">
        <v>121</v>
      </c>
      <c r="AU225" s="142" t="s">
        <v>132</v>
      </c>
      <c r="AY225" s="13" t="s">
        <v>117</v>
      </c>
      <c r="BE225" s="143">
        <f t="shared" si="24"/>
        <v>0</v>
      </c>
      <c r="BF225" s="143">
        <f t="shared" si="25"/>
        <v>0</v>
      </c>
      <c r="BG225" s="143">
        <f t="shared" si="26"/>
        <v>0</v>
      </c>
      <c r="BH225" s="143">
        <f t="shared" si="27"/>
        <v>0</v>
      </c>
      <c r="BI225" s="143">
        <f t="shared" si="28"/>
        <v>0</v>
      </c>
      <c r="BJ225" s="13" t="s">
        <v>120</v>
      </c>
      <c r="BK225" s="143">
        <f t="shared" si="29"/>
        <v>0</v>
      </c>
      <c r="BL225" s="13" t="s">
        <v>178</v>
      </c>
      <c r="BM225" s="142" t="s">
        <v>498</v>
      </c>
    </row>
    <row r="226" spans="2:65" s="1" customFormat="1" ht="24.2" customHeight="1">
      <c r="B226" s="129"/>
      <c r="C226" s="130" t="s">
        <v>499</v>
      </c>
      <c r="D226" s="130" t="s">
        <v>121</v>
      </c>
      <c r="E226" s="131" t="s">
        <v>500</v>
      </c>
      <c r="F226" s="132" t="s">
        <v>501</v>
      </c>
      <c r="G226" s="133" t="s">
        <v>258</v>
      </c>
      <c r="H226" s="134">
        <v>1600</v>
      </c>
      <c r="I226" s="135"/>
      <c r="J226" s="136">
        <f t="shared" si="20"/>
        <v>0</v>
      </c>
      <c r="K226" s="137"/>
      <c r="L226" s="28"/>
      <c r="M226" s="138" t="s">
        <v>1</v>
      </c>
      <c r="N226" s="139" t="s">
        <v>41</v>
      </c>
      <c r="P226" s="140">
        <f t="shared" si="21"/>
        <v>0</v>
      </c>
      <c r="Q226" s="140">
        <v>0</v>
      </c>
      <c r="R226" s="140">
        <f t="shared" si="22"/>
        <v>0</v>
      </c>
      <c r="S226" s="140">
        <v>0</v>
      </c>
      <c r="T226" s="141">
        <f t="shared" si="23"/>
        <v>0</v>
      </c>
      <c r="AR226" s="142" t="s">
        <v>178</v>
      </c>
      <c r="AT226" s="142" t="s">
        <v>121</v>
      </c>
      <c r="AU226" s="142" t="s">
        <v>132</v>
      </c>
      <c r="AY226" s="13" t="s">
        <v>117</v>
      </c>
      <c r="BE226" s="143">
        <f t="shared" si="24"/>
        <v>0</v>
      </c>
      <c r="BF226" s="143">
        <f t="shared" si="25"/>
        <v>0</v>
      </c>
      <c r="BG226" s="143">
        <f t="shared" si="26"/>
        <v>0</v>
      </c>
      <c r="BH226" s="143">
        <f t="shared" si="27"/>
        <v>0</v>
      </c>
      <c r="BI226" s="143">
        <f t="shared" si="28"/>
        <v>0</v>
      </c>
      <c r="BJ226" s="13" t="s">
        <v>120</v>
      </c>
      <c r="BK226" s="143">
        <f t="shared" si="29"/>
        <v>0</v>
      </c>
      <c r="BL226" s="13" t="s">
        <v>178</v>
      </c>
      <c r="BM226" s="142" t="s">
        <v>502</v>
      </c>
    </row>
    <row r="227" spans="2:65" s="11" customFormat="1" ht="20.85" customHeight="1">
      <c r="B227" s="117"/>
      <c r="D227" s="118" t="s">
        <v>74</v>
      </c>
      <c r="E227" s="127" t="s">
        <v>503</v>
      </c>
      <c r="F227" s="127" t="s">
        <v>504</v>
      </c>
      <c r="I227" s="120"/>
      <c r="J227" s="128">
        <f>BK227</f>
        <v>0</v>
      </c>
      <c r="L227" s="117"/>
      <c r="M227" s="122"/>
      <c r="P227" s="123">
        <f>P228</f>
        <v>0</v>
      </c>
      <c r="R227" s="123">
        <f>R228</f>
        <v>0</v>
      </c>
      <c r="T227" s="124">
        <f>T228</f>
        <v>0</v>
      </c>
      <c r="AR227" s="118" t="s">
        <v>132</v>
      </c>
      <c r="AT227" s="125" t="s">
        <v>74</v>
      </c>
      <c r="AU227" s="125" t="s">
        <v>120</v>
      </c>
      <c r="AY227" s="118" t="s">
        <v>117</v>
      </c>
      <c r="BK227" s="126">
        <f>BK228</f>
        <v>0</v>
      </c>
    </row>
    <row r="228" spans="2:65" s="1" customFormat="1" ht="24.2" customHeight="1">
      <c r="B228" s="129"/>
      <c r="C228" s="130" t="s">
        <v>505</v>
      </c>
      <c r="D228" s="130" t="s">
        <v>121</v>
      </c>
      <c r="E228" s="131" t="s">
        <v>506</v>
      </c>
      <c r="F228" s="132" t="s">
        <v>504</v>
      </c>
      <c r="G228" s="133" t="s">
        <v>129</v>
      </c>
      <c r="H228" s="134">
        <v>30</v>
      </c>
      <c r="I228" s="135"/>
      <c r="J228" s="136">
        <f>ROUND(I228*H228,2)</f>
        <v>0</v>
      </c>
      <c r="K228" s="137"/>
      <c r="L228" s="28"/>
      <c r="M228" s="138" t="s">
        <v>1</v>
      </c>
      <c r="N228" s="139" t="s">
        <v>41</v>
      </c>
      <c r="P228" s="140">
        <f>O228*H228</f>
        <v>0</v>
      </c>
      <c r="Q228" s="140">
        <v>0</v>
      </c>
      <c r="R228" s="140">
        <f>Q228*H228</f>
        <v>0</v>
      </c>
      <c r="S228" s="140">
        <v>0</v>
      </c>
      <c r="T228" s="141">
        <f>S228*H228</f>
        <v>0</v>
      </c>
      <c r="AR228" s="142" t="s">
        <v>178</v>
      </c>
      <c r="AT228" s="142" t="s">
        <v>121</v>
      </c>
      <c r="AU228" s="142" t="s">
        <v>132</v>
      </c>
      <c r="AY228" s="13" t="s">
        <v>117</v>
      </c>
      <c r="BE228" s="143">
        <f>IF(N228="základná",J228,0)</f>
        <v>0</v>
      </c>
      <c r="BF228" s="143">
        <f>IF(N228="znížená",J228,0)</f>
        <v>0</v>
      </c>
      <c r="BG228" s="143">
        <f>IF(N228="zákl. prenesená",J228,0)</f>
        <v>0</v>
      </c>
      <c r="BH228" s="143">
        <f>IF(N228="zníž. prenesená",J228,0)</f>
        <v>0</v>
      </c>
      <c r="BI228" s="143">
        <f>IF(N228="nulová",J228,0)</f>
        <v>0</v>
      </c>
      <c r="BJ228" s="13" t="s">
        <v>120</v>
      </c>
      <c r="BK228" s="143">
        <f>ROUND(I228*H228,2)</f>
        <v>0</v>
      </c>
      <c r="BL228" s="13" t="s">
        <v>178</v>
      </c>
      <c r="BM228" s="142" t="s">
        <v>507</v>
      </c>
    </row>
    <row r="229" spans="2:65" s="11" customFormat="1" ht="20.85" customHeight="1">
      <c r="B229" s="117"/>
      <c r="D229" s="118" t="s">
        <v>74</v>
      </c>
      <c r="E229" s="127" t="s">
        <v>508</v>
      </c>
      <c r="F229" s="127" t="s">
        <v>509</v>
      </c>
      <c r="I229" s="120"/>
      <c r="J229" s="128">
        <f>BK229</f>
        <v>0</v>
      </c>
      <c r="L229" s="117"/>
      <c r="M229" s="122"/>
      <c r="P229" s="123">
        <f>SUM(P230:P237)</f>
        <v>0</v>
      </c>
      <c r="R229" s="123">
        <f>SUM(R230:R237)</f>
        <v>0</v>
      </c>
      <c r="T229" s="124">
        <f>SUM(T230:T237)</f>
        <v>0</v>
      </c>
      <c r="AR229" s="118" t="s">
        <v>132</v>
      </c>
      <c r="AT229" s="125" t="s">
        <v>74</v>
      </c>
      <c r="AU229" s="125" t="s">
        <v>120</v>
      </c>
      <c r="AY229" s="118" t="s">
        <v>117</v>
      </c>
      <c r="BK229" s="126">
        <f>SUM(BK230:BK237)</f>
        <v>0</v>
      </c>
    </row>
    <row r="230" spans="2:65" s="1" customFormat="1" ht="24.2" customHeight="1">
      <c r="B230" s="129"/>
      <c r="C230" s="130" t="s">
        <v>510</v>
      </c>
      <c r="D230" s="130" t="s">
        <v>121</v>
      </c>
      <c r="E230" s="131" t="s">
        <v>511</v>
      </c>
      <c r="F230" s="132" t="s">
        <v>512</v>
      </c>
      <c r="G230" s="133" t="s">
        <v>286</v>
      </c>
      <c r="H230" s="134">
        <v>15</v>
      </c>
      <c r="I230" s="135"/>
      <c r="J230" s="136">
        <f t="shared" ref="J230:J237" si="30">ROUND(I230*H230,2)</f>
        <v>0</v>
      </c>
      <c r="K230" s="137"/>
      <c r="L230" s="28"/>
      <c r="M230" s="138" t="s">
        <v>1</v>
      </c>
      <c r="N230" s="139" t="s">
        <v>41</v>
      </c>
      <c r="P230" s="140">
        <f t="shared" ref="P230:P237" si="31">O230*H230</f>
        <v>0</v>
      </c>
      <c r="Q230" s="140">
        <v>0</v>
      </c>
      <c r="R230" s="140">
        <f t="shared" ref="R230:R237" si="32">Q230*H230</f>
        <v>0</v>
      </c>
      <c r="S230" s="140">
        <v>0</v>
      </c>
      <c r="T230" s="141">
        <f t="shared" ref="T230:T237" si="33">S230*H230</f>
        <v>0</v>
      </c>
      <c r="AR230" s="142" t="s">
        <v>178</v>
      </c>
      <c r="AT230" s="142" t="s">
        <v>121</v>
      </c>
      <c r="AU230" s="142" t="s">
        <v>132</v>
      </c>
      <c r="AY230" s="13" t="s">
        <v>117</v>
      </c>
      <c r="BE230" s="143">
        <f t="shared" ref="BE230:BE237" si="34">IF(N230="základná",J230,0)</f>
        <v>0</v>
      </c>
      <c r="BF230" s="143">
        <f t="shared" ref="BF230:BF237" si="35">IF(N230="znížená",J230,0)</f>
        <v>0</v>
      </c>
      <c r="BG230" s="143">
        <f t="shared" ref="BG230:BG237" si="36">IF(N230="zákl. prenesená",J230,0)</f>
        <v>0</v>
      </c>
      <c r="BH230" s="143">
        <f t="shared" ref="BH230:BH237" si="37">IF(N230="zníž. prenesená",J230,0)</f>
        <v>0</v>
      </c>
      <c r="BI230" s="143">
        <f t="shared" ref="BI230:BI237" si="38">IF(N230="nulová",J230,0)</f>
        <v>0</v>
      </c>
      <c r="BJ230" s="13" t="s">
        <v>120</v>
      </c>
      <c r="BK230" s="143">
        <f t="shared" ref="BK230:BK237" si="39">ROUND(I230*H230,2)</f>
        <v>0</v>
      </c>
      <c r="BL230" s="13" t="s">
        <v>178</v>
      </c>
      <c r="BM230" s="142" t="s">
        <v>513</v>
      </c>
    </row>
    <row r="231" spans="2:65" s="1" customFormat="1" ht="14.45" customHeight="1">
      <c r="B231" s="129"/>
      <c r="C231" s="130" t="s">
        <v>514</v>
      </c>
      <c r="D231" s="130" t="s">
        <v>121</v>
      </c>
      <c r="E231" s="131" t="s">
        <v>515</v>
      </c>
      <c r="F231" s="132" t="s">
        <v>516</v>
      </c>
      <c r="G231" s="133" t="s">
        <v>159</v>
      </c>
      <c r="H231" s="144"/>
      <c r="I231" s="135"/>
      <c r="J231" s="136">
        <f t="shared" si="30"/>
        <v>0</v>
      </c>
      <c r="K231" s="137"/>
      <c r="L231" s="28"/>
      <c r="M231" s="138" t="s">
        <v>1</v>
      </c>
      <c r="N231" s="139" t="s">
        <v>41</v>
      </c>
      <c r="P231" s="140">
        <f t="shared" si="31"/>
        <v>0</v>
      </c>
      <c r="Q231" s="140">
        <v>0</v>
      </c>
      <c r="R231" s="140">
        <f t="shared" si="32"/>
        <v>0</v>
      </c>
      <c r="S231" s="140">
        <v>0</v>
      </c>
      <c r="T231" s="141">
        <f t="shared" si="33"/>
        <v>0</v>
      </c>
      <c r="AR231" s="142" t="s">
        <v>178</v>
      </c>
      <c r="AT231" s="142" t="s">
        <v>121</v>
      </c>
      <c r="AU231" s="142" t="s">
        <v>132</v>
      </c>
      <c r="AY231" s="13" t="s">
        <v>117</v>
      </c>
      <c r="BE231" s="143">
        <f t="shared" si="34"/>
        <v>0</v>
      </c>
      <c r="BF231" s="143">
        <f t="shared" si="35"/>
        <v>0</v>
      </c>
      <c r="BG231" s="143">
        <f t="shared" si="36"/>
        <v>0</v>
      </c>
      <c r="BH231" s="143">
        <f t="shared" si="37"/>
        <v>0</v>
      </c>
      <c r="BI231" s="143">
        <f t="shared" si="38"/>
        <v>0</v>
      </c>
      <c r="BJ231" s="13" t="s">
        <v>120</v>
      </c>
      <c r="BK231" s="143">
        <f t="shared" si="39"/>
        <v>0</v>
      </c>
      <c r="BL231" s="13" t="s">
        <v>178</v>
      </c>
      <c r="BM231" s="142" t="s">
        <v>517</v>
      </c>
    </row>
    <row r="232" spans="2:65" s="1" customFormat="1" ht="14.45" customHeight="1">
      <c r="B232" s="129"/>
      <c r="C232" s="130" t="s">
        <v>518</v>
      </c>
      <c r="D232" s="130" t="s">
        <v>121</v>
      </c>
      <c r="E232" s="131" t="s">
        <v>519</v>
      </c>
      <c r="F232" s="132" t="s">
        <v>520</v>
      </c>
      <c r="G232" s="133" t="s">
        <v>159</v>
      </c>
      <c r="H232" s="144"/>
      <c r="I232" s="135"/>
      <c r="J232" s="136">
        <f t="shared" si="30"/>
        <v>0</v>
      </c>
      <c r="K232" s="137"/>
      <c r="L232" s="28"/>
      <c r="M232" s="138" t="s">
        <v>1</v>
      </c>
      <c r="N232" s="139" t="s">
        <v>41</v>
      </c>
      <c r="P232" s="140">
        <f t="shared" si="31"/>
        <v>0</v>
      </c>
      <c r="Q232" s="140">
        <v>0</v>
      </c>
      <c r="R232" s="140">
        <f t="shared" si="32"/>
        <v>0</v>
      </c>
      <c r="S232" s="140">
        <v>0</v>
      </c>
      <c r="T232" s="141">
        <f t="shared" si="33"/>
        <v>0</v>
      </c>
      <c r="AR232" s="142" t="s">
        <v>178</v>
      </c>
      <c r="AT232" s="142" t="s">
        <v>121</v>
      </c>
      <c r="AU232" s="142" t="s">
        <v>132</v>
      </c>
      <c r="AY232" s="13" t="s">
        <v>117</v>
      </c>
      <c r="BE232" s="143">
        <f t="shared" si="34"/>
        <v>0</v>
      </c>
      <c r="BF232" s="143">
        <f t="shared" si="35"/>
        <v>0</v>
      </c>
      <c r="BG232" s="143">
        <f t="shared" si="36"/>
        <v>0</v>
      </c>
      <c r="BH232" s="143">
        <f t="shared" si="37"/>
        <v>0</v>
      </c>
      <c r="BI232" s="143">
        <f t="shared" si="38"/>
        <v>0</v>
      </c>
      <c r="BJ232" s="13" t="s">
        <v>120</v>
      </c>
      <c r="BK232" s="143">
        <f t="shared" si="39"/>
        <v>0</v>
      </c>
      <c r="BL232" s="13" t="s">
        <v>178</v>
      </c>
      <c r="BM232" s="142" t="s">
        <v>521</v>
      </c>
    </row>
    <row r="233" spans="2:65" s="1" customFormat="1" ht="14.45" customHeight="1">
      <c r="B233" s="129"/>
      <c r="C233" s="130" t="s">
        <v>522</v>
      </c>
      <c r="D233" s="130" t="s">
        <v>121</v>
      </c>
      <c r="E233" s="131" t="s">
        <v>523</v>
      </c>
      <c r="F233" s="132" t="s">
        <v>524</v>
      </c>
      <c r="G233" s="133" t="s">
        <v>159</v>
      </c>
      <c r="H233" s="144"/>
      <c r="I233" s="135"/>
      <c r="J233" s="136">
        <f t="shared" si="30"/>
        <v>0</v>
      </c>
      <c r="K233" s="137"/>
      <c r="L233" s="28"/>
      <c r="M233" s="138" t="s">
        <v>1</v>
      </c>
      <c r="N233" s="139" t="s">
        <v>41</v>
      </c>
      <c r="P233" s="140">
        <f t="shared" si="31"/>
        <v>0</v>
      </c>
      <c r="Q233" s="140">
        <v>0</v>
      </c>
      <c r="R233" s="140">
        <f t="shared" si="32"/>
        <v>0</v>
      </c>
      <c r="S233" s="140">
        <v>0</v>
      </c>
      <c r="T233" s="141">
        <f t="shared" si="33"/>
        <v>0</v>
      </c>
      <c r="AR233" s="142" t="s">
        <v>178</v>
      </c>
      <c r="AT233" s="142" t="s">
        <v>121</v>
      </c>
      <c r="AU233" s="142" t="s">
        <v>132</v>
      </c>
      <c r="AY233" s="13" t="s">
        <v>117</v>
      </c>
      <c r="BE233" s="143">
        <f t="shared" si="34"/>
        <v>0</v>
      </c>
      <c r="BF233" s="143">
        <f t="shared" si="35"/>
        <v>0</v>
      </c>
      <c r="BG233" s="143">
        <f t="shared" si="36"/>
        <v>0</v>
      </c>
      <c r="BH233" s="143">
        <f t="shared" si="37"/>
        <v>0</v>
      </c>
      <c r="BI233" s="143">
        <f t="shared" si="38"/>
        <v>0</v>
      </c>
      <c r="BJ233" s="13" t="s">
        <v>120</v>
      </c>
      <c r="BK233" s="143">
        <f t="shared" si="39"/>
        <v>0</v>
      </c>
      <c r="BL233" s="13" t="s">
        <v>178</v>
      </c>
      <c r="BM233" s="142" t="s">
        <v>525</v>
      </c>
    </row>
    <row r="234" spans="2:65" s="1" customFormat="1" ht="14.45" customHeight="1">
      <c r="B234" s="129"/>
      <c r="C234" s="130" t="s">
        <v>526</v>
      </c>
      <c r="D234" s="130" t="s">
        <v>121</v>
      </c>
      <c r="E234" s="131" t="s">
        <v>527</v>
      </c>
      <c r="F234" s="132" t="s">
        <v>528</v>
      </c>
      <c r="G234" s="133" t="s">
        <v>159</v>
      </c>
      <c r="H234" s="144"/>
      <c r="I234" s="135"/>
      <c r="J234" s="136">
        <f t="shared" si="30"/>
        <v>0</v>
      </c>
      <c r="K234" s="137"/>
      <c r="L234" s="28"/>
      <c r="M234" s="138" t="s">
        <v>1</v>
      </c>
      <c r="N234" s="139" t="s">
        <v>41</v>
      </c>
      <c r="P234" s="140">
        <f t="shared" si="31"/>
        <v>0</v>
      </c>
      <c r="Q234" s="140">
        <v>0</v>
      </c>
      <c r="R234" s="140">
        <f t="shared" si="32"/>
        <v>0</v>
      </c>
      <c r="S234" s="140">
        <v>0</v>
      </c>
      <c r="T234" s="141">
        <f t="shared" si="33"/>
        <v>0</v>
      </c>
      <c r="AR234" s="142" t="s">
        <v>178</v>
      </c>
      <c r="AT234" s="142" t="s">
        <v>121</v>
      </c>
      <c r="AU234" s="142" t="s">
        <v>132</v>
      </c>
      <c r="AY234" s="13" t="s">
        <v>117</v>
      </c>
      <c r="BE234" s="143">
        <f t="shared" si="34"/>
        <v>0</v>
      </c>
      <c r="BF234" s="143">
        <f t="shared" si="35"/>
        <v>0</v>
      </c>
      <c r="BG234" s="143">
        <f t="shared" si="36"/>
        <v>0</v>
      </c>
      <c r="BH234" s="143">
        <f t="shared" si="37"/>
        <v>0</v>
      </c>
      <c r="BI234" s="143">
        <f t="shared" si="38"/>
        <v>0</v>
      </c>
      <c r="BJ234" s="13" t="s">
        <v>120</v>
      </c>
      <c r="BK234" s="143">
        <f t="shared" si="39"/>
        <v>0</v>
      </c>
      <c r="BL234" s="13" t="s">
        <v>178</v>
      </c>
      <c r="BM234" s="142" t="s">
        <v>529</v>
      </c>
    </row>
    <row r="235" spans="2:65" s="1" customFormat="1" ht="14.45" customHeight="1">
      <c r="B235" s="129"/>
      <c r="C235" s="130" t="s">
        <v>530</v>
      </c>
      <c r="D235" s="130" t="s">
        <v>121</v>
      </c>
      <c r="E235" s="131" t="s">
        <v>531</v>
      </c>
      <c r="F235" s="132" t="s">
        <v>532</v>
      </c>
      <c r="G235" s="133" t="s">
        <v>159</v>
      </c>
      <c r="H235" s="144"/>
      <c r="I235" s="135"/>
      <c r="J235" s="136">
        <f t="shared" si="30"/>
        <v>0</v>
      </c>
      <c r="K235" s="137"/>
      <c r="L235" s="28"/>
      <c r="M235" s="138" t="s">
        <v>1</v>
      </c>
      <c r="N235" s="139" t="s">
        <v>41</v>
      </c>
      <c r="P235" s="140">
        <f t="shared" si="31"/>
        <v>0</v>
      </c>
      <c r="Q235" s="140">
        <v>0</v>
      </c>
      <c r="R235" s="140">
        <f t="shared" si="32"/>
        <v>0</v>
      </c>
      <c r="S235" s="140">
        <v>0</v>
      </c>
      <c r="T235" s="141">
        <f t="shared" si="33"/>
        <v>0</v>
      </c>
      <c r="AR235" s="142" t="s">
        <v>178</v>
      </c>
      <c r="AT235" s="142" t="s">
        <v>121</v>
      </c>
      <c r="AU235" s="142" t="s">
        <v>132</v>
      </c>
      <c r="AY235" s="13" t="s">
        <v>117</v>
      </c>
      <c r="BE235" s="143">
        <f t="shared" si="34"/>
        <v>0</v>
      </c>
      <c r="BF235" s="143">
        <f t="shared" si="35"/>
        <v>0</v>
      </c>
      <c r="BG235" s="143">
        <f t="shared" si="36"/>
        <v>0</v>
      </c>
      <c r="BH235" s="143">
        <f t="shared" si="37"/>
        <v>0</v>
      </c>
      <c r="BI235" s="143">
        <f t="shared" si="38"/>
        <v>0</v>
      </c>
      <c r="BJ235" s="13" t="s">
        <v>120</v>
      </c>
      <c r="BK235" s="143">
        <f t="shared" si="39"/>
        <v>0</v>
      </c>
      <c r="BL235" s="13" t="s">
        <v>178</v>
      </c>
      <c r="BM235" s="142" t="s">
        <v>533</v>
      </c>
    </row>
    <row r="236" spans="2:65" s="1" customFormat="1" ht="14.45" customHeight="1">
      <c r="B236" s="129"/>
      <c r="C236" s="130" t="s">
        <v>534</v>
      </c>
      <c r="D236" s="130" t="s">
        <v>121</v>
      </c>
      <c r="E236" s="131" t="s">
        <v>535</v>
      </c>
      <c r="F236" s="132" t="s">
        <v>536</v>
      </c>
      <c r="G236" s="133" t="s">
        <v>537</v>
      </c>
      <c r="H236" s="134">
        <v>1</v>
      </c>
      <c r="I236" s="135"/>
      <c r="J236" s="136">
        <f t="shared" si="30"/>
        <v>0</v>
      </c>
      <c r="K236" s="137"/>
      <c r="L236" s="28"/>
      <c r="M236" s="138" t="s">
        <v>1</v>
      </c>
      <c r="N236" s="139" t="s">
        <v>41</v>
      </c>
      <c r="P236" s="140">
        <f t="shared" si="31"/>
        <v>0</v>
      </c>
      <c r="Q236" s="140">
        <v>0</v>
      </c>
      <c r="R236" s="140">
        <f t="shared" si="32"/>
        <v>0</v>
      </c>
      <c r="S236" s="140">
        <v>0</v>
      </c>
      <c r="T236" s="141">
        <f t="shared" si="33"/>
        <v>0</v>
      </c>
      <c r="AR236" s="142" t="s">
        <v>178</v>
      </c>
      <c r="AT236" s="142" t="s">
        <v>121</v>
      </c>
      <c r="AU236" s="142" t="s">
        <v>132</v>
      </c>
      <c r="AY236" s="13" t="s">
        <v>117</v>
      </c>
      <c r="BE236" s="143">
        <f t="shared" si="34"/>
        <v>0</v>
      </c>
      <c r="BF236" s="143">
        <f t="shared" si="35"/>
        <v>0</v>
      </c>
      <c r="BG236" s="143">
        <f t="shared" si="36"/>
        <v>0</v>
      </c>
      <c r="BH236" s="143">
        <f t="shared" si="37"/>
        <v>0</v>
      </c>
      <c r="BI236" s="143">
        <f t="shared" si="38"/>
        <v>0</v>
      </c>
      <c r="BJ236" s="13" t="s">
        <v>120</v>
      </c>
      <c r="BK236" s="143">
        <f t="shared" si="39"/>
        <v>0</v>
      </c>
      <c r="BL236" s="13" t="s">
        <v>178</v>
      </c>
      <c r="BM236" s="142" t="s">
        <v>538</v>
      </c>
    </row>
    <row r="237" spans="2:65" s="1" customFormat="1" ht="14.45" customHeight="1">
      <c r="B237" s="129"/>
      <c r="C237" s="130" t="s">
        <v>539</v>
      </c>
      <c r="D237" s="130" t="s">
        <v>121</v>
      </c>
      <c r="E237" s="131" t="s">
        <v>540</v>
      </c>
      <c r="F237" s="132" t="s">
        <v>541</v>
      </c>
      <c r="G237" s="133" t="s">
        <v>537</v>
      </c>
      <c r="H237" s="134">
        <v>1</v>
      </c>
      <c r="I237" s="135"/>
      <c r="J237" s="136">
        <f t="shared" si="30"/>
        <v>0</v>
      </c>
      <c r="K237" s="137"/>
      <c r="L237" s="28"/>
      <c r="M237" s="145" t="s">
        <v>1</v>
      </c>
      <c r="N237" s="146" t="s">
        <v>41</v>
      </c>
      <c r="O237" s="147"/>
      <c r="P237" s="148">
        <f t="shared" si="31"/>
        <v>0</v>
      </c>
      <c r="Q237" s="148">
        <v>0</v>
      </c>
      <c r="R237" s="148">
        <f t="shared" si="32"/>
        <v>0</v>
      </c>
      <c r="S237" s="148">
        <v>0</v>
      </c>
      <c r="T237" s="149">
        <f t="shared" si="33"/>
        <v>0</v>
      </c>
      <c r="AR237" s="142" t="s">
        <v>178</v>
      </c>
      <c r="AT237" s="142" t="s">
        <v>121</v>
      </c>
      <c r="AU237" s="142" t="s">
        <v>132</v>
      </c>
      <c r="AY237" s="13" t="s">
        <v>117</v>
      </c>
      <c r="BE237" s="143">
        <f t="shared" si="34"/>
        <v>0</v>
      </c>
      <c r="BF237" s="143">
        <f t="shared" si="35"/>
        <v>0</v>
      </c>
      <c r="BG237" s="143">
        <f t="shared" si="36"/>
        <v>0</v>
      </c>
      <c r="BH237" s="143">
        <f t="shared" si="37"/>
        <v>0</v>
      </c>
      <c r="BI237" s="143">
        <f t="shared" si="38"/>
        <v>0</v>
      </c>
      <c r="BJ237" s="13" t="s">
        <v>120</v>
      </c>
      <c r="BK237" s="143">
        <f t="shared" si="39"/>
        <v>0</v>
      </c>
      <c r="BL237" s="13" t="s">
        <v>178</v>
      </c>
      <c r="BM237" s="142" t="s">
        <v>542</v>
      </c>
    </row>
    <row r="238" spans="2:65" s="1" customFormat="1" ht="6.95" customHeight="1">
      <c r="B238" s="40"/>
      <c r="C238" s="41"/>
      <c r="D238" s="41"/>
      <c r="E238" s="41"/>
      <c r="F238" s="41"/>
      <c r="G238" s="41"/>
      <c r="H238" s="41"/>
      <c r="I238" s="41"/>
      <c r="J238" s="41"/>
      <c r="K238" s="41"/>
      <c r="L238" s="28"/>
    </row>
  </sheetData>
  <autoFilter ref="C129:K237" xr:uid="{00000000-0009-0000-0000-000002000000}"/>
  <mergeCells count="9">
    <mergeCell ref="E87:H87"/>
    <mergeCell ref="E120:H120"/>
    <mergeCell ref="E122:H122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C2FEA13F92DEE4ABF21D79651155462" ma:contentTypeVersion="2" ma:contentTypeDescription="Umožňuje vytvoriť nový dokument." ma:contentTypeScope="" ma:versionID="44810e8a53fab367b498500cd02ac7b5">
  <xsd:schema xmlns:xsd="http://www.w3.org/2001/XMLSchema" xmlns:xs="http://www.w3.org/2001/XMLSchema" xmlns:p="http://schemas.microsoft.com/office/2006/metadata/properties" xmlns:ns2="2ca41d33-ffde-46bb-b5dc-c36eb73f7add" targetNamespace="http://schemas.microsoft.com/office/2006/metadata/properties" ma:root="true" ma:fieldsID="323814a870d9c4e86a7cfb480c992f32" ns2:_="">
    <xsd:import namespace="2ca41d33-ffde-46bb-b5dc-c36eb73f7a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a41d33-ffde-46bb-b5dc-c36eb73f7a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8244B8A-3B6D-422A-841C-7BCFF472F120}"/>
</file>

<file path=customXml/itemProps2.xml><?xml version="1.0" encoding="utf-8"?>
<ds:datastoreItem xmlns:ds="http://schemas.openxmlformats.org/officeDocument/2006/customXml" ds:itemID="{83F0E84A-8CFD-4915-9AE0-15F42609C1D4}"/>
</file>

<file path=customXml/itemProps3.xml><?xml version="1.0" encoding="utf-8"?>
<ds:datastoreItem xmlns:ds="http://schemas.openxmlformats.org/officeDocument/2006/customXml" ds:itemID="{85DBCB4E-66A9-456B-9E98-19153A9EBB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Michal Žažo</dc:creator>
  <cp:keywords/>
  <dc:description/>
  <cp:lastModifiedBy>Žolko Richard</cp:lastModifiedBy>
  <cp:revision/>
  <dcterms:created xsi:type="dcterms:W3CDTF">2021-10-15T07:50:01Z</dcterms:created>
  <dcterms:modified xsi:type="dcterms:W3CDTF">2022-01-11T11:53:35Z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0x0101005C2FEA13F92DEE4ABF21D79651155462</vt:lpwstr>
  </property>
</Properties>
</file>