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zilina-my.sharepoint.com/personal/lubos_slebodnik_zilina_sk/Documents/Pracovná plocha/"/>
    </mc:Choice>
  </mc:AlternateContent>
  <xr:revisionPtr revIDLastSave="43" documentId="8_{A7FCE481-0517-4C17-BACD-9CE160BEA6CE}" xr6:coauthVersionLast="45" xr6:coauthVersionMax="45" xr10:uidLastSave="{2F097F79-B837-4A9D-9F02-A8CC2A814B8D}"/>
  <bookViews>
    <workbookView xWindow="-120" yWindow="-120" windowWidth="29040" windowHeight="15840" xr2:uid="{00000000-000D-0000-FFFF-FFFF00000000}"/>
  </bookViews>
  <sheets>
    <sheet name="Rekapitulácia stavby" sheetId="1" r:id="rId1"/>
    <sheet name="SO-2 - Dobudovanie verejn..." sheetId="2" r:id="rId2"/>
  </sheets>
  <definedNames>
    <definedName name="_xlnm.Print_Titles" localSheetId="0">'Rekapitulácia stavby'!$85:$85</definedName>
    <definedName name="_xlnm.Print_Titles" localSheetId="1">'SO-2 - Dobudovanie verejn...'!$110:$110</definedName>
    <definedName name="_xlnm.Print_Area" localSheetId="0">'Rekapitulácia stavby'!$C$4:$AP$70,'Rekapitulácia stavby'!$C$76:$AP$92</definedName>
    <definedName name="_xlnm.Print_Area" localSheetId="1">'SO-2 - Dobudovanie verejn...'!$C$4:$Q$70,'SO-2 - Dobudovanie verejn...'!$C$76:$Q$95,'SO-2 - Dobudovanie verejn...'!$C$101:$Q$156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88" i="1" l="1"/>
  <c r="AX88" i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/>
  <c r="BI154" i="2"/>
  <c r="BH154" i="2"/>
  <c r="BG154" i="2"/>
  <c r="BE154" i="2"/>
  <c r="AA154" i="2"/>
  <c r="Y154" i="2"/>
  <c r="W154" i="2"/>
  <c r="BK154" i="2"/>
  <c r="N154" i="2"/>
  <c r="BF154" i="2"/>
  <c r="BI153" i="2"/>
  <c r="BH153" i="2"/>
  <c r="BG153" i="2"/>
  <c r="BE153" i="2"/>
  <c r="AA153" i="2"/>
  <c r="Y153" i="2"/>
  <c r="W153" i="2"/>
  <c r="BK153" i="2"/>
  <c r="N153" i="2"/>
  <c r="BF153" i="2" s="1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Y151" i="2"/>
  <c r="W151" i="2"/>
  <c r="W148" i="2" s="1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E149" i="2"/>
  <c r="AA149" i="2"/>
  <c r="AA148" i="2" s="1"/>
  <c r="Y149" i="2"/>
  <c r="Y148" i="2"/>
  <c r="W149" i="2"/>
  <c r="BK149" i="2"/>
  <c r="N149" i="2"/>
  <c r="BF149" i="2" s="1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W141" i="2" s="1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E142" i="2"/>
  <c r="AA142" i="2"/>
  <c r="AA141" i="2" s="1"/>
  <c r="Y142" i="2"/>
  <c r="Y141" i="2"/>
  <c r="W142" i="2"/>
  <c r="BK142" i="2"/>
  <c r="BK141" i="2" s="1"/>
  <c r="N141" i="2" s="1"/>
  <c r="N90" i="2" s="1"/>
  <c r="N142" i="2"/>
  <c r="BF142" i="2" s="1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E135" i="2"/>
  <c r="AA135" i="2"/>
  <c r="Y135" i="2"/>
  <c r="W135" i="2"/>
  <c r="BK135" i="2"/>
  <c r="N135" i="2"/>
  <c r="BF135" i="2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/>
  <c r="BI128" i="2"/>
  <c r="BH128" i="2"/>
  <c r="BG128" i="2"/>
  <c r="BE128" i="2"/>
  <c r="AA128" i="2"/>
  <c r="Y128" i="2"/>
  <c r="W128" i="2"/>
  <c r="BK128" i="2"/>
  <c r="N128" i="2"/>
  <c r="BF128" i="2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/>
  <c r="BI125" i="2"/>
  <c r="BH125" i="2"/>
  <c r="BG125" i="2"/>
  <c r="BE125" i="2"/>
  <c r="AA125" i="2"/>
  <c r="Y125" i="2"/>
  <c r="W125" i="2"/>
  <c r="BK125" i="2"/>
  <c r="N125" i="2"/>
  <c r="BF125" i="2"/>
  <c r="BI124" i="2"/>
  <c r="BH124" i="2"/>
  <c r="BG124" i="2"/>
  <c r="BE124" i="2"/>
  <c r="AA124" i="2"/>
  <c r="Y124" i="2"/>
  <c r="W124" i="2"/>
  <c r="BK124" i="2"/>
  <c r="N124" i="2"/>
  <c r="BF124" i="2" s="1"/>
  <c r="BI123" i="2"/>
  <c r="BH123" i="2"/>
  <c r="BG123" i="2"/>
  <c r="BE123" i="2"/>
  <c r="AA123" i="2"/>
  <c r="Y123" i="2"/>
  <c r="W123" i="2"/>
  <c r="BK123" i="2"/>
  <c r="N123" i="2"/>
  <c r="BF123" i="2"/>
  <c r="BI122" i="2"/>
  <c r="BH122" i="2"/>
  <c r="BG122" i="2"/>
  <c r="BE122" i="2"/>
  <c r="AA122" i="2"/>
  <c r="Y122" i="2"/>
  <c r="W122" i="2"/>
  <c r="BK122" i="2"/>
  <c r="N122" i="2"/>
  <c r="BF122" i="2"/>
  <c r="BI121" i="2"/>
  <c r="BH121" i="2"/>
  <c r="BG121" i="2"/>
  <c r="BE121" i="2"/>
  <c r="AA121" i="2"/>
  <c r="Y121" i="2"/>
  <c r="W121" i="2"/>
  <c r="BK121" i="2"/>
  <c r="N121" i="2"/>
  <c r="BF121" i="2" s="1"/>
  <c r="BI120" i="2"/>
  <c r="BH120" i="2"/>
  <c r="BG120" i="2"/>
  <c r="BE120" i="2"/>
  <c r="AA120" i="2"/>
  <c r="Y120" i="2"/>
  <c r="W120" i="2"/>
  <c r="BK120" i="2"/>
  <c r="N120" i="2"/>
  <c r="BF120" i="2"/>
  <c r="BI119" i="2"/>
  <c r="BH119" i="2"/>
  <c r="BG119" i="2"/>
  <c r="BE119" i="2"/>
  <c r="AA119" i="2"/>
  <c r="Y119" i="2"/>
  <c r="W119" i="2"/>
  <c r="BK119" i="2"/>
  <c r="N119" i="2"/>
  <c r="BF119" i="2"/>
  <c r="BI118" i="2"/>
  <c r="BH118" i="2"/>
  <c r="BG118" i="2"/>
  <c r="BE118" i="2"/>
  <c r="AA118" i="2"/>
  <c r="Y118" i="2"/>
  <c r="W118" i="2"/>
  <c r="BK118" i="2"/>
  <c r="N118" i="2"/>
  <c r="BF118" i="2" s="1"/>
  <c r="BI117" i="2"/>
  <c r="BH117" i="2"/>
  <c r="BG117" i="2"/>
  <c r="BE117" i="2"/>
  <c r="AA117" i="2"/>
  <c r="AA113" i="2" s="1"/>
  <c r="AA112" i="2" s="1"/>
  <c r="Y117" i="2"/>
  <c r="W117" i="2"/>
  <c r="BK117" i="2"/>
  <c r="N117" i="2"/>
  <c r="BF117" i="2"/>
  <c r="BI116" i="2"/>
  <c r="BH116" i="2"/>
  <c r="BG116" i="2"/>
  <c r="BE116" i="2"/>
  <c r="AA116" i="2"/>
  <c r="Y116" i="2"/>
  <c r="W116" i="2"/>
  <c r="BK116" i="2"/>
  <c r="N116" i="2"/>
  <c r="BF116" i="2"/>
  <c r="BI115" i="2"/>
  <c r="BH115" i="2"/>
  <c r="BG115" i="2"/>
  <c r="BE115" i="2"/>
  <c r="AA115" i="2"/>
  <c r="Y115" i="2"/>
  <c r="W115" i="2"/>
  <c r="BK115" i="2"/>
  <c r="N115" i="2"/>
  <c r="BF115" i="2" s="1"/>
  <c r="BI114" i="2"/>
  <c r="BH114" i="2"/>
  <c r="BG114" i="2"/>
  <c r="BE114" i="2"/>
  <c r="AA114" i="2"/>
  <c r="Y114" i="2"/>
  <c r="Y113" i="2"/>
  <c r="Y112" i="2" s="1"/>
  <c r="Y111" i="2" s="1"/>
  <c r="W114" i="2"/>
  <c r="W113" i="2" s="1"/>
  <c r="W112" i="2" s="1"/>
  <c r="W111" i="2" s="1"/>
  <c r="AU88" i="1" s="1"/>
  <c r="AU87" i="1" s="1"/>
  <c r="BK114" i="2"/>
  <c r="N114" i="2"/>
  <c r="BF114" i="2" s="1"/>
  <c r="M108" i="2"/>
  <c r="F105" i="2"/>
  <c r="F103" i="2"/>
  <c r="M27" i="2"/>
  <c r="AS88" i="1" s="1"/>
  <c r="AS87" i="1" s="1"/>
  <c r="M83" i="2"/>
  <c r="F80" i="2"/>
  <c r="F78" i="2"/>
  <c r="O17" i="2"/>
  <c r="E17" i="2"/>
  <c r="M82" i="2" s="1"/>
  <c r="M107" i="2"/>
  <c r="O16" i="2"/>
  <c r="O14" i="2"/>
  <c r="E14" i="2"/>
  <c r="F108" i="2"/>
  <c r="F83" i="2"/>
  <c r="O13" i="2"/>
  <c r="O11" i="2"/>
  <c r="E11" i="2"/>
  <c r="F107" i="2" s="1"/>
  <c r="O10" i="2"/>
  <c r="M105" i="2"/>
  <c r="M80" i="2"/>
  <c r="AK27" i="1"/>
  <c r="AM83" i="1"/>
  <c r="L83" i="1"/>
  <c r="AM82" i="1"/>
  <c r="L82" i="1"/>
  <c r="AM80" i="1"/>
  <c r="L80" i="1"/>
  <c r="L78" i="1"/>
  <c r="L77" i="1"/>
  <c r="BK148" i="2" l="1"/>
  <c r="N148" i="2" s="1"/>
  <c r="N91" i="2" s="1"/>
  <c r="H35" i="2"/>
  <c r="BD88" i="1" s="1"/>
  <c r="BD87" i="1" s="1"/>
  <c r="W35" i="1" s="1"/>
  <c r="H31" i="2"/>
  <c r="AZ88" i="1" s="1"/>
  <c r="AZ87" i="1" s="1"/>
  <c r="W31" i="1" s="1"/>
  <c r="H33" i="2"/>
  <c r="BB88" i="1" s="1"/>
  <c r="BB87" i="1" s="1"/>
  <c r="W33" i="1" s="1"/>
  <c r="M31" i="2"/>
  <c r="AV88" i="1" s="1"/>
  <c r="BK113" i="2"/>
  <c r="N113" i="2" s="1"/>
  <c r="N89" i="2" s="1"/>
  <c r="H34" i="2"/>
  <c r="BC88" i="1" s="1"/>
  <c r="BC87" i="1" s="1"/>
  <c r="W34" i="1" s="1"/>
  <c r="H32" i="2"/>
  <c r="BA88" i="1" s="1"/>
  <c r="BA87" i="1" s="1"/>
  <c r="M32" i="2"/>
  <c r="AW88" i="1" s="1"/>
  <c r="AA111" i="2"/>
  <c r="F82" i="2"/>
  <c r="AT88" i="1" l="1"/>
  <c r="AX87" i="1"/>
  <c r="BK112" i="2"/>
  <c r="N112" i="2" s="1"/>
  <c r="N88" i="2" s="1"/>
  <c r="AV87" i="1"/>
  <c r="AK31" i="1" s="1"/>
  <c r="AY87" i="1"/>
  <c r="AW87" i="1"/>
  <c r="AK32" i="1" s="1"/>
  <c r="W32" i="1"/>
  <c r="BK111" i="2" l="1"/>
  <c r="N111" i="2" s="1"/>
  <c r="N87" i="2" s="1"/>
  <c r="M26" i="2" s="1"/>
  <c r="M29" i="2" s="1"/>
  <c r="AT87" i="1"/>
  <c r="L95" i="2" l="1"/>
  <c r="AG88" i="1"/>
  <c r="L37" i="2"/>
  <c r="AN88" i="1" l="1"/>
  <c r="AG87" i="1"/>
  <c r="AG92" i="1" l="1"/>
  <c r="AN87" i="1"/>
  <c r="AN92" i="1" s="1"/>
  <c r="AK26" i="1"/>
  <c r="AK29" i="1" s="1"/>
  <c r="AK37" i="1" s="1"/>
</calcChain>
</file>

<file path=xl/sharedStrings.xml><?xml version="1.0" encoding="utf-8"?>
<sst xmlns="http://schemas.openxmlformats.org/spreadsheetml/2006/main" count="852" uniqueCount="288">
  <si>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</si>
  <si>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</si>
  <si>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</si>
  <si>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</si>
  <si>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</si>
  <si>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</si>
  <si>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</si>
  <si>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</si>
  <si>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</si>
  <si>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</si>
  <si>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</si>
  <si>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</si>
  <si>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</si>
  <si>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</si>
  <si>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SO-2</t>
  </si>
  <si>
    <t>Stavba:</t>
  </si>
  <si>
    <t>Dobudovanie verejného osvetlenia, kamerového systému a wifi pripojenia na Pumtrackovej dráhe na Vodnom diele Žilina</t>
  </si>
  <si>
    <t>JKSO:</t>
  </si>
  <si>
    <t>KS:</t>
  </si>
  <si>
    <t>Miesto:</t>
  </si>
  <si>
    <t>Arealové osvetlenie</t>
  </si>
  <si>
    <t>Dátum:</t>
  </si>
  <si>
    <t>Objednávateľ:</t>
  </si>
  <si>
    <t>IČO:</t>
  </si>
  <si>
    <t xml:space="preserve"> </t>
  </si>
  <si>
    <t>IČO DPH:</t>
  </si>
  <si>
    <t>Zhotoviteľ:</t>
  </si>
  <si>
    <t>Projektant:</t>
  </si>
  <si>
    <t>True</t>
  </si>
  <si>
    <t>0,01</t>
  </si>
  <si>
    <t>Spracovateľ:</t>
  </si>
  <si>
    <t>Ing. Marek Gešnábel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</si>
  <si>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</si>
  <si>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</si>
  <si>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</si>
  <si>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</si>
  <si>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</si>
  <si>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</si>
  <si>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</si>
  <si>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</si>
  <si>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</si>
  <si>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</si>
  <si>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</si>
  <si>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</si>
  <si>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</si>
  <si>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</si>
  <si>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</si>
  <si>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</si>
  <si>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</si>
  <si>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</si>
  <si>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</si>
  <si>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</si>
  <si>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</si>
  <si>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</si>
  <si>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</si>
  <si>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</si>
  <si>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</si>
  <si>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</si>
  <si>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</si>
  <si>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</si>
  <si>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</si>
  <si>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</si>
  <si>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</si>
  <si>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</si>
  <si>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</si>
  <si>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</si>
  <si>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</si>
  <si>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</si>
  <si>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</si>
  <si>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</si>
  <si>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</si>
  <si>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</si>
  <si>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</si>
  <si>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</si>
  <si>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{7215fe93-fa15-4340-83d0-fdf6ba1fd4b9}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</si>
  <si>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</si>
  <si>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</si>
  <si>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</si>
  <si>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</si>
  <si>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</si>
  <si>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</si>
  <si>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</si>
  <si>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</si>
  <si>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</si>
  <si>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</si>
  <si>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</si>
  <si>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</si>
  <si>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</si>
  <si>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</si>
  <si>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</si>
  <si>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</si>
  <si>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</si>
  <si>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</si>
  <si>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</si>
  <si>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</si>
  <si>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</si>
  <si>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M - Práce a dodávky M</t>
  </si>
  <si>
    <t xml:space="preserve">    21-M - Elektromontáže</t>
  </si>
  <si>
    <t xml:space="preserve">    46-M - Zemné práce vykonávané pri externých montážnych prácach</t>
  </si>
  <si>
    <t>VRN - Vedľajšie rozpočtové náklady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</si>
  <si>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</si>
  <si>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</si>
  <si>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</si>
  <si>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</si>
  <si>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</si>
  <si>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</si>
  <si>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</si>
  <si>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</si>
  <si>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</si>
  <si>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</si>
  <si>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</si>
  <si>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</si>
  <si>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</si>
  <si>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</si>
  <si>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</si>
  <si>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3</t>
  </si>
  <si>
    <t>ROZPOCET</t>
  </si>
  <si>
    <t>6</t>
  </si>
  <si>
    <t>K</t>
  </si>
  <si>
    <t>210101444</t>
  </si>
  <si>
    <t>Chránička delená KOPOHALF</t>
  </si>
  <si>
    <t>m</t>
  </si>
  <si>
    <t>64</t>
  </si>
  <si>
    <t>2</t>
  </si>
  <si>
    <t>-2110692548</t>
  </si>
  <si>
    <t>7</t>
  </si>
  <si>
    <t>M</t>
  </si>
  <si>
    <t>286130072000</t>
  </si>
  <si>
    <t>rúrka ohybná, 450N/5cm,-25až60°C,PE-HD, FXKVR 63 /50M BK INKL.MUFFE (UNIVOLT)</t>
  </si>
  <si>
    <t>128</t>
  </si>
  <si>
    <t>1630537261</t>
  </si>
  <si>
    <t>38</t>
  </si>
  <si>
    <t>210191563</t>
  </si>
  <si>
    <t>Osadenie skrine rozvádzača verejného osvetlenia bez murárskych prác a zapojenia vodičov RVO 6 - RVO</t>
  </si>
  <si>
    <t>ks</t>
  </si>
  <si>
    <t>239492515</t>
  </si>
  <si>
    <t>39</t>
  </si>
  <si>
    <t>357130010700</t>
  </si>
  <si>
    <t>Rozvádzače R verejného osvetlenia 1</t>
  </si>
  <si>
    <t>-102185049</t>
  </si>
  <si>
    <t>25</t>
  </si>
  <si>
    <t>210201810</t>
  </si>
  <si>
    <t>Montáž a zapojenie svietidla 1x svetelný zdroj, uličného, LED</t>
  </si>
  <si>
    <t>1839147394</t>
  </si>
  <si>
    <t>26</t>
  </si>
  <si>
    <t>348370001300</t>
  </si>
  <si>
    <t>Svietidlo uličné LED na stĺp alebo výložník 1x30W, 3200 lm, IP65</t>
  </si>
  <si>
    <t>1024099280</t>
  </si>
  <si>
    <t>210201880</t>
  </si>
  <si>
    <t>Montáž stožiarovej svorkovnice pre 1 poistku</t>
  </si>
  <si>
    <t>-1537143685</t>
  </si>
  <si>
    <t>21</t>
  </si>
  <si>
    <t>348370004900</t>
  </si>
  <si>
    <t>Svorkovnica stožiarová NTB 1 pre 1 poistku 80/16A</t>
  </si>
  <si>
    <t>2119909174</t>
  </si>
  <si>
    <t>22</t>
  </si>
  <si>
    <t>210204103</t>
  </si>
  <si>
    <t>Výložník oceľový jednoramenný - do hmotn. 35 kg</t>
  </si>
  <si>
    <t>1082156139</t>
  </si>
  <si>
    <t>23</t>
  </si>
  <si>
    <t>316770002600</t>
  </si>
  <si>
    <t>Výložník VUD 15A zinkový jednoramenný, vyloženie 1,5 m</t>
  </si>
  <si>
    <t>-695624365</t>
  </si>
  <si>
    <t>24</t>
  </si>
  <si>
    <t>210204122</t>
  </si>
  <si>
    <t>Stožiarová pätka betónová</t>
  </si>
  <si>
    <t>-1384409061</t>
  </si>
  <si>
    <t>10</t>
  </si>
  <si>
    <t>210220020</t>
  </si>
  <si>
    <t>Uzemňovacie vedenie v zemi FeZn vrátane izolácie spojov</t>
  </si>
  <si>
    <t>174621838</t>
  </si>
  <si>
    <t>11</t>
  </si>
  <si>
    <t>354410058800</t>
  </si>
  <si>
    <t>Pásovina uzemňovacia FeZn 30 x 4 mm</t>
  </si>
  <si>
    <t>kg</t>
  </si>
  <si>
    <t>345546684</t>
  </si>
  <si>
    <t>12</t>
  </si>
  <si>
    <t>210220021</t>
  </si>
  <si>
    <t>Uzemňovacie vedenie v zemi FeZn vrátane izolácie spojov O 10mm</t>
  </si>
  <si>
    <t>45811316</t>
  </si>
  <si>
    <t>13</t>
  </si>
  <si>
    <t>354410054800</t>
  </si>
  <si>
    <t>Drôt bleskozvodový FeZn, d 10 mm</t>
  </si>
  <si>
    <t>1208283709</t>
  </si>
  <si>
    <t>14</t>
  </si>
  <si>
    <t>210220243</t>
  </si>
  <si>
    <t>Svorka FeZn spojovacia SS</t>
  </si>
  <si>
    <t>1689536981</t>
  </si>
  <si>
    <t>15</t>
  </si>
  <si>
    <t>354410003400</t>
  </si>
  <si>
    <t>Svorka FeZn spojovacia označenie SS 2 skrutky s príložkou</t>
  </si>
  <si>
    <t>-1393058386</t>
  </si>
  <si>
    <t>36</t>
  </si>
  <si>
    <t>210220253</t>
  </si>
  <si>
    <t>Svorka FeZn uzemňovacia SR03</t>
  </si>
  <si>
    <t>1283913805</t>
  </si>
  <si>
    <t>37</t>
  </si>
  <si>
    <t>354410001000</t>
  </si>
  <si>
    <t>Svorka FeZn uzemňovacia označenie SR 03 B</t>
  </si>
  <si>
    <t>-299987824</t>
  </si>
  <si>
    <t>40</t>
  </si>
  <si>
    <t>210800120</t>
  </si>
  <si>
    <t>Kábel medený uložený voľne CYKY 450/750 V 5x2,5</t>
  </si>
  <si>
    <t>-1539154198</t>
  </si>
  <si>
    <t>41</t>
  </si>
  <si>
    <t>341110002000</t>
  </si>
  <si>
    <t>Kábel medený CYKY 5x2,5 mm2</t>
  </si>
  <si>
    <t>-514757824</t>
  </si>
  <si>
    <t>16</t>
  </si>
  <si>
    <t>210800186</t>
  </si>
  <si>
    <t>Kábel medený uložený v trubke CYKY 450/750 V 3x1,5</t>
  </si>
  <si>
    <t>-1688537070</t>
  </si>
  <si>
    <t>17</t>
  </si>
  <si>
    <t>341110000700</t>
  </si>
  <si>
    <t>Kábel medený CYKY 3x1,5 mm2</t>
  </si>
  <si>
    <t>1095061997</t>
  </si>
  <si>
    <t>4</t>
  </si>
  <si>
    <t>210902361</t>
  </si>
  <si>
    <t>Kábel hliníkový silový, uložený pevne CYKY 0,6/1 kV 4x16</t>
  </si>
  <si>
    <t>-2049473415</t>
  </si>
  <si>
    <t>5</t>
  </si>
  <si>
    <t>341110033900</t>
  </si>
  <si>
    <t>kábel CYKY-J 4x16 RE</t>
  </si>
  <si>
    <t>1797009661</t>
  </si>
  <si>
    <t>18</t>
  </si>
  <si>
    <t>210962069</t>
  </si>
  <si>
    <t>Moontáž stožiara osvetľovacieho ostatného oceľového do 10 m vrátane základu</t>
  </si>
  <si>
    <t>1303091592</t>
  </si>
  <si>
    <t>19</t>
  </si>
  <si>
    <t>348370002600</t>
  </si>
  <si>
    <t>Stožiar osvetľovací rúrový so zemným koncom ST20 8/60, D=60 mm, výška=8,0 m</t>
  </si>
  <si>
    <t>1364077215</t>
  </si>
  <si>
    <t>460202263</t>
  </si>
  <si>
    <t>Hĺbenie káblovej ryhy strojne 50 cm širokej a 80 cm hlbokej, v zemine triedy 3</t>
  </si>
  <si>
    <t>526396381</t>
  </si>
  <si>
    <t>460420021</t>
  </si>
  <si>
    <t>Zriadenie, rekonšt. káblového lôžka z piesku bez zakrytia, v ryhe šír. do 65 cm, hrúbky vrstvy 5 cm</t>
  </si>
  <si>
    <t>-364492465</t>
  </si>
  <si>
    <t>583110000300</t>
  </si>
  <si>
    <t>Drvina vápencová frakcia 0-4 mm</t>
  </si>
  <si>
    <t>t</t>
  </si>
  <si>
    <t>465576740</t>
  </si>
  <si>
    <t>8</t>
  </si>
  <si>
    <t>460490012</t>
  </si>
  <si>
    <t>Rozvinutie a uloženie výstražnej fólie z PVC do ryhy, šírka do 33 cm</t>
  </si>
  <si>
    <t>-54707602</t>
  </si>
  <si>
    <t>9</t>
  </si>
  <si>
    <t>283230008000</t>
  </si>
  <si>
    <t>Výstražná fóla PE, šxhr 300x0,1 mm, dĺ. 250 m, farba červená, HAGARD</t>
  </si>
  <si>
    <t>1420755005</t>
  </si>
  <si>
    <t>27</t>
  </si>
  <si>
    <t>460560263</t>
  </si>
  <si>
    <t>Ručný zásyp nezap. káblovej ryhy bez zhutn. zeminy, 50 cm širokej, 80 cm hlbokej v zemine tr. 3</t>
  </si>
  <si>
    <t>961484214</t>
  </si>
  <si>
    <t>28</t>
  </si>
  <si>
    <t>000300016</t>
  </si>
  <si>
    <t>Geodetické práce - vykonávané pred výstavbou určenie vytyčovacej siete, vytýčenie staveniska, staveb. objektu</t>
  </si>
  <si>
    <t>eur</t>
  </si>
  <si>
    <t>1024</t>
  </si>
  <si>
    <t>1131115120</t>
  </si>
  <si>
    <t>29</t>
  </si>
  <si>
    <t>000400021</t>
  </si>
  <si>
    <t>Projektové práce - stavebná časť (stavebné objekty vrátane ich technického vybavenia). náklady na vypracovanie realizačnej dokumentácie</t>
  </si>
  <si>
    <t>590453545</t>
  </si>
  <si>
    <t>30</t>
  </si>
  <si>
    <t>000400022</t>
  </si>
  <si>
    <t>Projektové práce - stavebná časť (stavebné objekty vrátane ich technického vybavenia). náklady na dokumentáciu skutočného zhotovenia stavby</t>
  </si>
  <si>
    <t>-797900956</t>
  </si>
  <si>
    <t>31</t>
  </si>
  <si>
    <t>000500021</t>
  </si>
  <si>
    <t>Príprava staveniska - pripojenie na existujúci stožiar, zistenie stavu, overenie</t>
  </si>
  <si>
    <t>1949791318</t>
  </si>
  <si>
    <t>32</t>
  </si>
  <si>
    <t>000700011</t>
  </si>
  <si>
    <t>Dopravné náklady - mimostavenisková doprava objektivizácia dopravných nákladov materiálov</t>
  </si>
  <si>
    <t>495759215</t>
  </si>
  <si>
    <t>33</t>
  </si>
  <si>
    <t>001000011</t>
  </si>
  <si>
    <t>Inžinierska činnosť - dozory autorský dozor projektanta</t>
  </si>
  <si>
    <t>1223400559</t>
  </si>
  <si>
    <t>34</t>
  </si>
  <si>
    <t>001000012</t>
  </si>
  <si>
    <t>Inžinierska činnosť - dozory technický dozor investora</t>
  </si>
  <si>
    <t>58315473</t>
  </si>
  <si>
    <t>35</t>
  </si>
  <si>
    <t>001000034</t>
  </si>
  <si>
    <t>Inžinierska činnosť - skúšky a revízie ostatné skúšky</t>
  </si>
  <si>
    <t>932430464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</si>
</sst>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1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3"/>
  <sheetViews>
    <sheetView showGridLines="0" tabSelected="1" workbookViewId="0">
      <pane ySplit="1" topLeftCell="A111" activePane="bottomLeft" state="frozen"/>
      <selection pane="bottomLeft" activeCell="AN8" sqref="AN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R2" s="184" t="s">
        <v>8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58" t="s">
        <v>11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23"/>
      <c r="AS4" s="17" t="s">
        <v>12</v>
      </c>
      <c r="BS4" s="18" t="s">
        <v>9</v>
      </c>
    </row>
    <row r="5" spans="1:73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82" t="s">
        <v>14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15</v>
      </c>
      <c r="E6" s="24"/>
      <c r="F6" s="24"/>
      <c r="G6" s="24"/>
      <c r="H6" s="24"/>
      <c r="I6" s="24"/>
      <c r="J6" s="24"/>
      <c r="K6" s="183" t="s">
        <v>16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24"/>
      <c r="AQ6" s="23"/>
      <c r="BS6" s="18" t="s">
        <v>9</v>
      </c>
    </row>
    <row r="7" spans="1:73" ht="14.45" customHeight="1">
      <c r="B7" s="22"/>
      <c r="C7" s="24"/>
      <c r="D7" s="28" t="s">
        <v>17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18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19</v>
      </c>
      <c r="E8" s="24"/>
      <c r="F8" s="24"/>
      <c r="G8" s="24"/>
      <c r="H8" s="24"/>
      <c r="I8" s="24"/>
      <c r="J8" s="24"/>
      <c r="K8" s="26" t="s">
        <v>20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21</v>
      </c>
      <c r="AL8" s="24"/>
      <c r="AM8" s="24"/>
      <c r="AN8" s="26"/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23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24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25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23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24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25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23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24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25</v>
      </c>
      <c r="AL17" s="24"/>
      <c r="AM17" s="24"/>
      <c r="AN17" s="26" t="s">
        <v>5</v>
      </c>
      <c r="AO17" s="24"/>
      <c r="AP17" s="24"/>
      <c r="AQ17" s="23"/>
      <c r="BS17" s="18" t="s">
        <v>28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29</v>
      </c>
    </row>
    <row r="19" spans="2:71" ht="14.45" customHeight="1">
      <c r="B19" s="22"/>
      <c r="C19" s="24"/>
      <c r="D19" s="28" t="s">
        <v>30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23</v>
      </c>
      <c r="AL19" s="24"/>
      <c r="AM19" s="24"/>
      <c r="AN19" s="26" t="s">
        <v>5</v>
      </c>
      <c r="AO19" s="24"/>
      <c r="AP19" s="24"/>
      <c r="AQ19" s="23"/>
      <c r="BS19" s="18" t="s">
        <v>29</v>
      </c>
    </row>
    <row r="20" spans="2:71" ht="18.399999999999999" customHeight="1">
      <c r="B20" s="22"/>
      <c r="C20" s="24"/>
      <c r="D20" s="24"/>
      <c r="E20" s="26" t="s">
        <v>31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25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32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65" t="s">
        <v>5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66">
        <f>ROUND(AG87,2)</f>
        <v>0</v>
      </c>
      <c r="AL26" s="167"/>
      <c r="AM26" s="167"/>
      <c r="AN26" s="167"/>
      <c r="AO26" s="167"/>
      <c r="AP26" s="24"/>
      <c r="AQ26" s="23"/>
    </row>
    <row r="27" spans="2:71" ht="14.45" customHeight="1">
      <c r="B27" s="22"/>
      <c r="C27" s="24"/>
      <c r="D27" s="30" t="s">
        <v>34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66">
        <f>ROUND(AG90,2)</f>
        <v>0</v>
      </c>
      <c r="AL27" s="166"/>
      <c r="AM27" s="166"/>
      <c r="AN27" s="166"/>
      <c r="AO27" s="166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68">
        <f>ROUND(AK26+AK27,2)</f>
        <v>0</v>
      </c>
      <c r="AL29" s="169"/>
      <c r="AM29" s="169"/>
      <c r="AN29" s="169"/>
      <c r="AO29" s="169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36</v>
      </c>
      <c r="E31" s="37"/>
      <c r="F31" s="38" t="s">
        <v>37</v>
      </c>
      <c r="G31" s="37"/>
      <c r="H31" s="37"/>
      <c r="I31" s="37"/>
      <c r="J31" s="37"/>
      <c r="K31" s="37"/>
      <c r="L31" s="186">
        <v>0.2</v>
      </c>
      <c r="M31" s="152"/>
      <c r="N31" s="152"/>
      <c r="O31" s="152"/>
      <c r="P31" s="37"/>
      <c r="Q31" s="37"/>
      <c r="R31" s="37"/>
      <c r="S31" s="37"/>
      <c r="T31" s="40" t="s">
        <v>38</v>
      </c>
      <c r="U31" s="37"/>
      <c r="V31" s="37"/>
      <c r="W31" s="151">
        <f>ROUND(AZ87+SUM(CD91),2)</f>
        <v>0</v>
      </c>
      <c r="X31" s="152"/>
      <c r="Y31" s="152"/>
      <c r="Z31" s="152"/>
      <c r="AA31" s="152"/>
      <c r="AB31" s="152"/>
      <c r="AC31" s="152"/>
      <c r="AD31" s="152"/>
      <c r="AE31" s="152"/>
      <c r="AF31" s="37"/>
      <c r="AG31" s="37"/>
      <c r="AH31" s="37"/>
      <c r="AI31" s="37"/>
      <c r="AJ31" s="37"/>
      <c r="AK31" s="151">
        <f>ROUND(AV87+SUM(BY91),2)</f>
        <v>0</v>
      </c>
      <c r="AL31" s="152"/>
      <c r="AM31" s="152"/>
      <c r="AN31" s="152"/>
      <c r="AO31" s="152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39</v>
      </c>
      <c r="G32" s="37"/>
      <c r="H32" s="37"/>
      <c r="I32" s="37"/>
      <c r="J32" s="37"/>
      <c r="K32" s="37"/>
      <c r="L32" s="186">
        <v>0.2</v>
      </c>
      <c r="M32" s="152"/>
      <c r="N32" s="152"/>
      <c r="O32" s="152"/>
      <c r="P32" s="37"/>
      <c r="Q32" s="37"/>
      <c r="R32" s="37"/>
      <c r="S32" s="37"/>
      <c r="T32" s="40" t="s">
        <v>38</v>
      </c>
      <c r="U32" s="37"/>
      <c r="V32" s="37"/>
      <c r="W32" s="151">
        <f>ROUND(BA87+SUM(CE91),2)</f>
        <v>0</v>
      </c>
      <c r="X32" s="152"/>
      <c r="Y32" s="152"/>
      <c r="Z32" s="152"/>
      <c r="AA32" s="152"/>
      <c r="AB32" s="152"/>
      <c r="AC32" s="152"/>
      <c r="AD32" s="152"/>
      <c r="AE32" s="152"/>
      <c r="AF32" s="37"/>
      <c r="AG32" s="37"/>
      <c r="AH32" s="37"/>
      <c r="AI32" s="37"/>
      <c r="AJ32" s="37"/>
      <c r="AK32" s="151">
        <f>ROUND(AW87+SUM(BZ91),2)</f>
        <v>0</v>
      </c>
      <c r="AL32" s="152"/>
      <c r="AM32" s="152"/>
      <c r="AN32" s="152"/>
      <c r="AO32" s="152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40</v>
      </c>
      <c r="G33" s="37"/>
      <c r="H33" s="37"/>
      <c r="I33" s="37"/>
      <c r="J33" s="37"/>
      <c r="K33" s="37"/>
      <c r="L33" s="186">
        <v>0.2</v>
      </c>
      <c r="M33" s="152"/>
      <c r="N33" s="152"/>
      <c r="O33" s="152"/>
      <c r="P33" s="37"/>
      <c r="Q33" s="37"/>
      <c r="R33" s="37"/>
      <c r="S33" s="37"/>
      <c r="T33" s="40" t="s">
        <v>38</v>
      </c>
      <c r="U33" s="37"/>
      <c r="V33" s="37"/>
      <c r="W33" s="151">
        <f>ROUND(BB87+SUM(CF91),2)</f>
        <v>0</v>
      </c>
      <c r="X33" s="152"/>
      <c r="Y33" s="152"/>
      <c r="Z33" s="152"/>
      <c r="AA33" s="152"/>
      <c r="AB33" s="152"/>
      <c r="AC33" s="152"/>
      <c r="AD33" s="152"/>
      <c r="AE33" s="152"/>
      <c r="AF33" s="37"/>
      <c r="AG33" s="37"/>
      <c r="AH33" s="37"/>
      <c r="AI33" s="37"/>
      <c r="AJ33" s="37"/>
      <c r="AK33" s="151">
        <v>0</v>
      </c>
      <c r="AL33" s="152"/>
      <c r="AM33" s="152"/>
      <c r="AN33" s="152"/>
      <c r="AO33" s="152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41</v>
      </c>
      <c r="G34" s="37"/>
      <c r="H34" s="37"/>
      <c r="I34" s="37"/>
      <c r="J34" s="37"/>
      <c r="K34" s="37"/>
      <c r="L34" s="186">
        <v>0.2</v>
      </c>
      <c r="M34" s="152"/>
      <c r="N34" s="152"/>
      <c r="O34" s="152"/>
      <c r="P34" s="37"/>
      <c r="Q34" s="37"/>
      <c r="R34" s="37"/>
      <c r="S34" s="37"/>
      <c r="T34" s="40" t="s">
        <v>38</v>
      </c>
      <c r="U34" s="37"/>
      <c r="V34" s="37"/>
      <c r="W34" s="151">
        <f>ROUND(BC87+SUM(CG91),2)</f>
        <v>0</v>
      </c>
      <c r="X34" s="152"/>
      <c r="Y34" s="152"/>
      <c r="Z34" s="152"/>
      <c r="AA34" s="152"/>
      <c r="AB34" s="152"/>
      <c r="AC34" s="152"/>
      <c r="AD34" s="152"/>
      <c r="AE34" s="152"/>
      <c r="AF34" s="37"/>
      <c r="AG34" s="37"/>
      <c r="AH34" s="37"/>
      <c r="AI34" s="37"/>
      <c r="AJ34" s="37"/>
      <c r="AK34" s="151">
        <v>0</v>
      </c>
      <c r="AL34" s="152"/>
      <c r="AM34" s="152"/>
      <c r="AN34" s="152"/>
      <c r="AO34" s="152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42</v>
      </c>
      <c r="G35" s="37"/>
      <c r="H35" s="37"/>
      <c r="I35" s="37"/>
      <c r="J35" s="37"/>
      <c r="K35" s="37"/>
      <c r="L35" s="186">
        <v>0</v>
      </c>
      <c r="M35" s="152"/>
      <c r="N35" s="152"/>
      <c r="O35" s="152"/>
      <c r="P35" s="37"/>
      <c r="Q35" s="37"/>
      <c r="R35" s="37"/>
      <c r="S35" s="37"/>
      <c r="T35" s="40" t="s">
        <v>38</v>
      </c>
      <c r="U35" s="37"/>
      <c r="V35" s="37"/>
      <c r="W35" s="151">
        <f>ROUND(BD87+SUM(CH91),2)</f>
        <v>0</v>
      </c>
      <c r="X35" s="152"/>
      <c r="Y35" s="152"/>
      <c r="Z35" s="152"/>
      <c r="AA35" s="152"/>
      <c r="AB35" s="152"/>
      <c r="AC35" s="152"/>
      <c r="AD35" s="152"/>
      <c r="AE35" s="152"/>
      <c r="AF35" s="37"/>
      <c r="AG35" s="37"/>
      <c r="AH35" s="37"/>
      <c r="AI35" s="37"/>
      <c r="AJ35" s="37"/>
      <c r="AK35" s="151">
        <v>0</v>
      </c>
      <c r="AL35" s="152"/>
      <c r="AM35" s="152"/>
      <c r="AN35" s="152"/>
      <c r="AO35" s="152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44</v>
      </c>
      <c r="U37" s="44"/>
      <c r="V37" s="44"/>
      <c r="W37" s="44"/>
      <c r="X37" s="153" t="s">
        <v>45</v>
      </c>
      <c r="Y37" s="154"/>
      <c r="Z37" s="154"/>
      <c r="AA37" s="154"/>
      <c r="AB37" s="154"/>
      <c r="AC37" s="44"/>
      <c r="AD37" s="44"/>
      <c r="AE37" s="44"/>
      <c r="AF37" s="44"/>
      <c r="AG37" s="44"/>
      <c r="AH37" s="44"/>
      <c r="AI37" s="44"/>
      <c r="AJ37" s="44"/>
      <c r="AK37" s="155">
        <f>SUM(AK29:AK35)</f>
        <v>0</v>
      </c>
      <c r="AL37" s="154"/>
      <c r="AM37" s="154"/>
      <c r="AN37" s="154"/>
      <c r="AO37" s="156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47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49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48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49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50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51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49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48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49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58" t="s">
        <v>52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SO-2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160" t="str">
        <f>K6</f>
        <v>Dobudovanie verejného osvetlenia, kamerového systému a wifi pripojenia na Pumtrackovej dráhe na Vodnom diele Žilina</v>
      </c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19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Arealové osvetlenie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21</v>
      </c>
      <c r="AJ80" s="32"/>
      <c r="AK80" s="32"/>
      <c r="AL80" s="32"/>
      <c r="AM80" s="69" t="str">
        <f>IF(AN8= "","",AN8)</f>
        <v/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22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27</v>
      </c>
      <c r="AJ82" s="32"/>
      <c r="AK82" s="32"/>
      <c r="AL82" s="32"/>
      <c r="AM82" s="171" t="str">
        <f>IF(E17="","",E17)</f>
        <v xml:space="preserve"> </v>
      </c>
      <c r="AN82" s="171"/>
      <c r="AO82" s="171"/>
      <c r="AP82" s="171"/>
      <c r="AQ82" s="33"/>
      <c r="AS82" s="172" t="s">
        <v>53</v>
      </c>
      <c r="AT82" s="173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26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30</v>
      </c>
      <c r="AJ83" s="32"/>
      <c r="AK83" s="32"/>
      <c r="AL83" s="32"/>
      <c r="AM83" s="171" t="str">
        <f>IF(E20="","",E20)</f>
        <v>Ing. Marek Gešnábel</v>
      </c>
      <c r="AN83" s="171"/>
      <c r="AO83" s="171"/>
      <c r="AP83" s="171"/>
      <c r="AQ83" s="33"/>
      <c r="AS83" s="174"/>
      <c r="AT83" s="175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4"/>
      <c r="AT84" s="175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62" t="s">
        <v>54</v>
      </c>
      <c r="D85" s="163"/>
      <c r="E85" s="163"/>
      <c r="F85" s="163"/>
      <c r="G85" s="163"/>
      <c r="H85" s="71"/>
      <c r="I85" s="164" t="s">
        <v>55</v>
      </c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4" t="s">
        <v>56</v>
      </c>
      <c r="AH85" s="163"/>
      <c r="AI85" s="163"/>
      <c r="AJ85" s="163"/>
      <c r="AK85" s="163"/>
      <c r="AL85" s="163"/>
      <c r="AM85" s="163"/>
      <c r="AN85" s="164" t="s">
        <v>57</v>
      </c>
      <c r="AO85" s="163"/>
      <c r="AP85" s="176"/>
      <c r="AQ85" s="33"/>
      <c r="AS85" s="72" t="s">
        <v>58</v>
      </c>
      <c r="AT85" s="73" t="s">
        <v>59</v>
      </c>
      <c r="AU85" s="73" t="s">
        <v>60</v>
      </c>
      <c r="AV85" s="73" t="s">
        <v>61</v>
      </c>
      <c r="AW85" s="73" t="s">
        <v>62</v>
      </c>
      <c r="AX85" s="73" t="s">
        <v>63</v>
      </c>
      <c r="AY85" s="73" t="s">
        <v>64</v>
      </c>
      <c r="AZ85" s="73" t="s">
        <v>65</v>
      </c>
      <c r="BA85" s="73" t="s">
        <v>66</v>
      </c>
      <c r="BB85" s="73" t="s">
        <v>67</v>
      </c>
      <c r="BC85" s="73" t="s">
        <v>68</v>
      </c>
      <c r="BD85" s="74" t="s">
        <v>69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70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79">
        <f>ROUND(AG88,2)</f>
        <v>0</v>
      </c>
      <c r="AH87" s="179"/>
      <c r="AI87" s="179"/>
      <c r="AJ87" s="179"/>
      <c r="AK87" s="179"/>
      <c r="AL87" s="179"/>
      <c r="AM87" s="179"/>
      <c r="AN87" s="157">
        <f>SUM(AG87,AT87)</f>
        <v>0</v>
      </c>
      <c r="AO87" s="157"/>
      <c r="AP87" s="157"/>
      <c r="AQ87" s="67"/>
      <c r="AS87" s="78">
        <f>ROUND(AS88,2)</f>
        <v>0</v>
      </c>
      <c r="AT87" s="79">
        <f>ROUND(SUM(AV87:AW87),2)</f>
        <v>0</v>
      </c>
      <c r="AU87" s="80">
        <f>ROUND(AU88,5)</f>
        <v>143.98599999999999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71</v>
      </c>
      <c r="BT87" s="82" t="s">
        <v>72</v>
      </c>
      <c r="BV87" s="82" t="s">
        <v>73</v>
      </c>
      <c r="BW87" s="82" t="s">
        <v>74</v>
      </c>
      <c r="BX87" s="82" t="s">
        <v>75</v>
      </c>
    </row>
    <row r="88" spans="1:76" s="5" customFormat="1" ht="63" customHeight="1">
      <c r="A88" s="83" t="s">
        <v>76</v>
      </c>
      <c r="B88" s="84"/>
      <c r="C88" s="85"/>
      <c r="D88" s="150" t="s">
        <v>14</v>
      </c>
      <c r="E88" s="150"/>
      <c r="F88" s="150"/>
      <c r="G88" s="150"/>
      <c r="H88" s="150"/>
      <c r="I88" s="86"/>
      <c r="J88" s="150" t="s">
        <v>16</v>
      </c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77">
        <f>'SO-2 - Dobudovanie verejn...'!M29</f>
        <v>0</v>
      </c>
      <c r="AH88" s="178"/>
      <c r="AI88" s="178"/>
      <c r="AJ88" s="178"/>
      <c r="AK88" s="178"/>
      <c r="AL88" s="178"/>
      <c r="AM88" s="178"/>
      <c r="AN88" s="177">
        <f>SUM(AG88,AT88)</f>
        <v>0</v>
      </c>
      <c r="AO88" s="178"/>
      <c r="AP88" s="178"/>
      <c r="AQ88" s="87"/>
      <c r="AS88" s="88">
        <f>'SO-2 - Dobudovanie verejn...'!M27</f>
        <v>0</v>
      </c>
      <c r="AT88" s="89">
        <f>ROUND(SUM(AV88:AW88),2)</f>
        <v>0</v>
      </c>
      <c r="AU88" s="90">
        <f>'SO-2 - Dobudovanie verejn...'!W111</f>
        <v>143.98600000000002</v>
      </c>
      <c r="AV88" s="89">
        <f>'SO-2 - Dobudovanie verejn...'!M31</f>
        <v>0</v>
      </c>
      <c r="AW88" s="89">
        <f>'SO-2 - Dobudovanie verejn...'!M32</f>
        <v>0</v>
      </c>
      <c r="AX88" s="89">
        <f>'SO-2 - Dobudovanie verejn...'!M33</f>
        <v>0</v>
      </c>
      <c r="AY88" s="89">
        <f>'SO-2 - Dobudovanie verejn...'!M34</f>
        <v>0</v>
      </c>
      <c r="AZ88" s="89">
        <f>'SO-2 - Dobudovanie verejn...'!H31</f>
        <v>0</v>
      </c>
      <c r="BA88" s="89">
        <f>'SO-2 - Dobudovanie verejn...'!H32</f>
        <v>0</v>
      </c>
      <c r="BB88" s="89">
        <f>'SO-2 - Dobudovanie verejn...'!H33</f>
        <v>0</v>
      </c>
      <c r="BC88" s="89">
        <f>'SO-2 - Dobudovanie verejn...'!H34</f>
        <v>0</v>
      </c>
      <c r="BD88" s="91">
        <f>'SO-2 - Dobudovanie verejn...'!H35</f>
        <v>0</v>
      </c>
      <c r="BT88" s="92" t="s">
        <v>77</v>
      </c>
      <c r="BU88" s="92" t="s">
        <v>78</v>
      </c>
      <c r="BV88" s="92" t="s">
        <v>73</v>
      </c>
      <c r="BW88" s="92" t="s">
        <v>74</v>
      </c>
      <c r="BX88" s="92" t="s">
        <v>75</v>
      </c>
    </row>
    <row r="89" spans="1:76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76" t="s">
        <v>79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57">
        <v>0</v>
      </c>
      <c r="AH90" s="157"/>
      <c r="AI90" s="157"/>
      <c r="AJ90" s="157"/>
      <c r="AK90" s="157"/>
      <c r="AL90" s="157"/>
      <c r="AM90" s="157"/>
      <c r="AN90" s="157">
        <v>0</v>
      </c>
      <c r="AO90" s="157"/>
      <c r="AP90" s="157"/>
      <c r="AQ90" s="33"/>
      <c r="AS90" s="72" t="s">
        <v>80</v>
      </c>
      <c r="AT90" s="73" t="s">
        <v>81</v>
      </c>
      <c r="AU90" s="73" t="s">
        <v>36</v>
      </c>
      <c r="AV90" s="74" t="s">
        <v>59</v>
      </c>
    </row>
    <row r="91" spans="1:7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1:76" s="1" customFormat="1" ht="30" customHeight="1">
      <c r="B92" s="31"/>
      <c r="C92" s="94" t="s">
        <v>82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70">
        <f>ROUND(AG87+AG90,2)</f>
        <v>0</v>
      </c>
      <c r="AH92" s="170"/>
      <c r="AI92" s="170"/>
      <c r="AJ92" s="170"/>
      <c r="AK92" s="170"/>
      <c r="AL92" s="170"/>
      <c r="AM92" s="170"/>
      <c r="AN92" s="170">
        <f>AN87+AN90</f>
        <v>0</v>
      </c>
      <c r="AO92" s="170"/>
      <c r="AP92" s="170"/>
      <c r="AQ92" s="33"/>
    </row>
    <row r="93" spans="1:76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3:O33"/>
    <mergeCell ref="L31:O31"/>
    <mergeCell ref="L32:O32"/>
    <mergeCell ref="L34:O34"/>
    <mergeCell ref="C2:AP2"/>
    <mergeCell ref="C4:AP4"/>
    <mergeCell ref="K5:AO5"/>
    <mergeCell ref="K6:AO6"/>
    <mergeCell ref="AR2:BE2"/>
    <mergeCell ref="AG92:AM92"/>
    <mergeCell ref="AG90:AM90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90:AP90"/>
    <mergeCell ref="AN92:AP92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D88:H88"/>
    <mergeCell ref="J88:AF88"/>
    <mergeCell ref="W35:AE35"/>
    <mergeCell ref="AK35:AO35"/>
    <mergeCell ref="X37:AB37"/>
    <mergeCell ref="AK37:AO37"/>
    <mergeCell ref="AN87:AP87"/>
    <mergeCell ref="C76:AP76"/>
    <mergeCell ref="L78:AO78"/>
    <mergeCell ref="C85:G85"/>
    <mergeCell ref="I85:AF85"/>
    <mergeCell ref="L35:O35"/>
  </mergeCell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SO-2 - Dobudovanie verejn...'!C2" display="/" xr:uid="{00000000-0004-0000-0000-000002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57"/>
  <sheetViews>
    <sheetView showGridLines="0" workbookViewId="0">
      <pane ySplit="1" topLeftCell="A2" activePane="bottomLeft" state="frozen"/>
      <selection pane="bottomLeft" activeCell="O8" sqref="O8:P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83</v>
      </c>
      <c r="G1" s="13"/>
      <c r="H1" s="187" t="s">
        <v>84</v>
      </c>
      <c r="I1" s="187"/>
      <c r="J1" s="187"/>
      <c r="K1" s="187"/>
      <c r="L1" s="13" t="s">
        <v>85</v>
      </c>
      <c r="M1" s="11"/>
      <c r="N1" s="11"/>
      <c r="O1" s="12" t="s">
        <v>86</v>
      </c>
      <c r="P1" s="11"/>
      <c r="Q1" s="11"/>
      <c r="R1" s="11"/>
      <c r="S1" s="13" t="s">
        <v>87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18" t="s">
        <v>74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50000000000003" customHeight="1">
      <c r="B4" s="22"/>
      <c r="C4" s="158" t="s">
        <v>88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s="1" customFormat="1" ht="32.85" customHeight="1">
      <c r="B6" s="31"/>
      <c r="C6" s="32"/>
      <c r="D6" s="27" t="s">
        <v>15</v>
      </c>
      <c r="E6" s="32"/>
      <c r="F6" s="183" t="s">
        <v>16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32"/>
      <c r="R6" s="33"/>
    </row>
    <row r="7" spans="1:66" s="1" customFormat="1" ht="14.45" customHeight="1">
      <c r="B7" s="31"/>
      <c r="C7" s="32"/>
      <c r="D7" s="28" t="s">
        <v>17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18</v>
      </c>
      <c r="N7" s="32"/>
      <c r="O7" s="26" t="s">
        <v>5</v>
      </c>
      <c r="P7" s="32"/>
      <c r="Q7" s="32"/>
      <c r="R7" s="33"/>
    </row>
    <row r="8" spans="1:66" s="1" customFormat="1" ht="14.45" customHeight="1">
      <c r="B8" s="31"/>
      <c r="C8" s="32"/>
      <c r="D8" s="28" t="s">
        <v>19</v>
      </c>
      <c r="E8" s="32"/>
      <c r="F8" s="26" t="s">
        <v>20</v>
      </c>
      <c r="G8" s="32"/>
      <c r="H8" s="32"/>
      <c r="I8" s="32"/>
      <c r="J8" s="32"/>
      <c r="K8" s="32"/>
      <c r="L8" s="32"/>
      <c r="M8" s="28" t="s">
        <v>21</v>
      </c>
      <c r="N8" s="32"/>
      <c r="O8" s="189"/>
      <c r="P8" s="189"/>
      <c r="Q8" s="32"/>
      <c r="R8" s="33"/>
    </row>
    <row r="9" spans="1:66" s="1" customFormat="1" ht="10.9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66" s="1" customFormat="1" ht="14.45" customHeight="1">
      <c r="B10" s="31"/>
      <c r="C10" s="32"/>
      <c r="D10" s="28" t="s">
        <v>22</v>
      </c>
      <c r="E10" s="32"/>
      <c r="F10" s="32"/>
      <c r="G10" s="32"/>
      <c r="H10" s="32"/>
      <c r="I10" s="32"/>
      <c r="J10" s="32"/>
      <c r="K10" s="32"/>
      <c r="L10" s="32"/>
      <c r="M10" s="28" t="s">
        <v>23</v>
      </c>
      <c r="N10" s="32"/>
      <c r="O10" s="182" t="str">
        <f>IF('Rekapitulácia stavby'!AN10="","",'Rekapitulácia stavby'!AN10)</f>
        <v/>
      </c>
      <c r="P10" s="182"/>
      <c r="Q10" s="32"/>
      <c r="R10" s="33"/>
    </row>
    <row r="11" spans="1:66" s="1" customFormat="1" ht="18" customHeight="1">
      <c r="B11" s="31"/>
      <c r="C11" s="32"/>
      <c r="D11" s="32"/>
      <c r="E11" s="26" t="str">
        <f>IF('Rekapitulácia stavby'!E11="","",'Rekapitulácia stavby'!E11)</f>
        <v xml:space="preserve"> </v>
      </c>
      <c r="F11" s="32"/>
      <c r="G11" s="32"/>
      <c r="H11" s="32"/>
      <c r="I11" s="32"/>
      <c r="J11" s="32"/>
      <c r="K11" s="32"/>
      <c r="L11" s="32"/>
      <c r="M11" s="28" t="s">
        <v>25</v>
      </c>
      <c r="N11" s="32"/>
      <c r="O11" s="182" t="str">
        <f>IF('Rekapitulácia stavby'!AN11="","",'Rekapitulácia stavby'!AN11)</f>
        <v/>
      </c>
      <c r="P11" s="182"/>
      <c r="Q11" s="32"/>
      <c r="R11" s="33"/>
    </row>
    <row r="12" spans="1:66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>
      <c r="B13" s="31"/>
      <c r="C13" s="32"/>
      <c r="D13" s="28" t="s">
        <v>26</v>
      </c>
      <c r="E13" s="32"/>
      <c r="F13" s="32"/>
      <c r="G13" s="32"/>
      <c r="H13" s="32"/>
      <c r="I13" s="32"/>
      <c r="J13" s="32"/>
      <c r="K13" s="32"/>
      <c r="L13" s="32"/>
      <c r="M13" s="28" t="s">
        <v>23</v>
      </c>
      <c r="N13" s="32"/>
      <c r="O13" s="182" t="str">
        <f>IF('Rekapitulácia stavby'!AN13="","",'Rekapitulácia stavby'!AN13)</f>
        <v/>
      </c>
      <c r="P13" s="182"/>
      <c r="Q13" s="32"/>
      <c r="R13" s="33"/>
    </row>
    <row r="14" spans="1:66" s="1" customFormat="1" ht="18" customHeight="1">
      <c r="B14" s="31"/>
      <c r="C14" s="32"/>
      <c r="D14" s="32"/>
      <c r="E14" s="26" t="str">
        <f>IF('Rekapitulácia stavby'!E14="","",'Rekapitulácia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25</v>
      </c>
      <c r="N14" s="32"/>
      <c r="O14" s="182" t="str">
        <f>IF('Rekapitulácia stavby'!AN14="","",'Rekapitulácia stavby'!AN14)</f>
        <v/>
      </c>
      <c r="P14" s="182"/>
      <c r="Q14" s="32"/>
      <c r="R14" s="33"/>
    </row>
    <row r="15" spans="1:66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>
      <c r="B16" s="31"/>
      <c r="C16" s="32"/>
      <c r="D16" s="28" t="s">
        <v>27</v>
      </c>
      <c r="E16" s="32"/>
      <c r="F16" s="32"/>
      <c r="G16" s="32"/>
      <c r="H16" s="32"/>
      <c r="I16" s="32"/>
      <c r="J16" s="32"/>
      <c r="K16" s="32"/>
      <c r="L16" s="32"/>
      <c r="M16" s="28" t="s">
        <v>23</v>
      </c>
      <c r="N16" s="32"/>
      <c r="O16" s="182" t="str">
        <f>IF('Rekapitulácia stavby'!AN16="","",'Rekapitulácia stavby'!AN16)</f>
        <v/>
      </c>
      <c r="P16" s="182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IF('Rekapitulácia stavby'!E17="","",'Rekapitulácia stavby'!E17)</f>
        <v xml:space="preserve"> </v>
      </c>
      <c r="F17" s="32"/>
      <c r="G17" s="32"/>
      <c r="H17" s="32"/>
      <c r="I17" s="32"/>
      <c r="J17" s="32"/>
      <c r="K17" s="32"/>
      <c r="L17" s="32"/>
      <c r="M17" s="28" t="s">
        <v>25</v>
      </c>
      <c r="N17" s="32"/>
      <c r="O17" s="182" t="str">
        <f>IF('Rekapitulácia stavby'!AN17="","",'Rekapitulácia stavby'!AN17)</f>
        <v/>
      </c>
      <c r="P17" s="182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30</v>
      </c>
      <c r="E19" s="32"/>
      <c r="F19" s="32"/>
      <c r="G19" s="32"/>
      <c r="H19" s="32"/>
      <c r="I19" s="32"/>
      <c r="J19" s="32"/>
      <c r="K19" s="32"/>
      <c r="L19" s="32"/>
      <c r="M19" s="28" t="s">
        <v>23</v>
      </c>
      <c r="N19" s="32"/>
      <c r="O19" s="182" t="s">
        <v>5</v>
      </c>
      <c r="P19" s="182"/>
      <c r="Q19" s="32"/>
      <c r="R19" s="33"/>
    </row>
    <row r="20" spans="2:18" s="1" customFormat="1" ht="18" customHeight="1">
      <c r="B20" s="31"/>
      <c r="C20" s="32"/>
      <c r="D20" s="32"/>
      <c r="E20" s="26" t="s">
        <v>31</v>
      </c>
      <c r="F20" s="32"/>
      <c r="G20" s="32"/>
      <c r="H20" s="32"/>
      <c r="I20" s="32"/>
      <c r="J20" s="32"/>
      <c r="K20" s="32"/>
      <c r="L20" s="32"/>
      <c r="M20" s="28" t="s">
        <v>25</v>
      </c>
      <c r="N20" s="32"/>
      <c r="O20" s="182" t="s">
        <v>5</v>
      </c>
      <c r="P20" s="182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165" t="s">
        <v>5</v>
      </c>
      <c r="F23" s="165"/>
      <c r="G23" s="165"/>
      <c r="H23" s="165"/>
      <c r="I23" s="165"/>
      <c r="J23" s="165"/>
      <c r="K23" s="165"/>
      <c r="L23" s="165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7" t="s">
        <v>89</v>
      </c>
      <c r="E26" s="32"/>
      <c r="F26" s="32"/>
      <c r="G26" s="32"/>
      <c r="H26" s="32"/>
      <c r="I26" s="32"/>
      <c r="J26" s="32"/>
      <c r="K26" s="32"/>
      <c r="L26" s="32"/>
      <c r="M26" s="166">
        <f>N87</f>
        <v>0</v>
      </c>
      <c r="N26" s="166"/>
      <c r="O26" s="166"/>
      <c r="P26" s="166"/>
      <c r="Q26" s="32"/>
      <c r="R26" s="33"/>
    </row>
    <row r="27" spans="2:18" s="1" customFormat="1" ht="14.45" customHeight="1">
      <c r="B27" s="31"/>
      <c r="C27" s="32"/>
      <c r="D27" s="30" t="s">
        <v>90</v>
      </c>
      <c r="E27" s="32"/>
      <c r="F27" s="32"/>
      <c r="G27" s="32"/>
      <c r="H27" s="32"/>
      <c r="I27" s="32"/>
      <c r="J27" s="32"/>
      <c r="K27" s="32"/>
      <c r="L27" s="32"/>
      <c r="M27" s="166">
        <f>N93</f>
        <v>0</v>
      </c>
      <c r="N27" s="166"/>
      <c r="O27" s="166"/>
      <c r="P27" s="166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8" t="s">
        <v>35</v>
      </c>
      <c r="E29" s="32"/>
      <c r="F29" s="32"/>
      <c r="G29" s="32"/>
      <c r="H29" s="32"/>
      <c r="I29" s="32"/>
      <c r="J29" s="32"/>
      <c r="K29" s="32"/>
      <c r="L29" s="32"/>
      <c r="M29" s="210">
        <f>ROUND(M26+M27,2)</f>
        <v>0</v>
      </c>
      <c r="N29" s="188"/>
      <c r="O29" s="188"/>
      <c r="P29" s="188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36</v>
      </c>
      <c r="E31" s="38" t="s">
        <v>37</v>
      </c>
      <c r="F31" s="39">
        <v>0.2</v>
      </c>
      <c r="G31" s="99" t="s">
        <v>38</v>
      </c>
      <c r="H31" s="211">
        <f>ROUND((SUM(BE93:BE94)+SUM(BE111:BE156)), 2)</f>
        <v>0</v>
      </c>
      <c r="I31" s="188"/>
      <c r="J31" s="188"/>
      <c r="K31" s="32"/>
      <c r="L31" s="32"/>
      <c r="M31" s="211">
        <f>ROUND(ROUND((SUM(BE93:BE94)+SUM(BE111:BE156)), 2)*F31, 2)</f>
        <v>0</v>
      </c>
      <c r="N31" s="188"/>
      <c r="O31" s="188"/>
      <c r="P31" s="188"/>
      <c r="Q31" s="32"/>
      <c r="R31" s="33"/>
    </row>
    <row r="32" spans="2:18" s="1" customFormat="1" ht="14.45" customHeight="1">
      <c r="B32" s="31"/>
      <c r="C32" s="32"/>
      <c r="D32" s="32"/>
      <c r="E32" s="38" t="s">
        <v>39</v>
      </c>
      <c r="F32" s="39">
        <v>0.2</v>
      </c>
      <c r="G32" s="99" t="s">
        <v>38</v>
      </c>
      <c r="H32" s="211">
        <f>ROUND((SUM(BF93:BF94)+SUM(BF111:BF156)), 2)</f>
        <v>0</v>
      </c>
      <c r="I32" s="188"/>
      <c r="J32" s="188"/>
      <c r="K32" s="32"/>
      <c r="L32" s="32"/>
      <c r="M32" s="211">
        <f>ROUND(ROUND((SUM(BF93:BF94)+SUM(BF111:BF156)), 2)*F32, 2)</f>
        <v>0</v>
      </c>
      <c r="N32" s="188"/>
      <c r="O32" s="188"/>
      <c r="P32" s="188"/>
      <c r="Q32" s="32"/>
      <c r="R32" s="33"/>
    </row>
    <row r="33" spans="2:18" s="1" customFormat="1" ht="14.45" hidden="1" customHeight="1">
      <c r="B33" s="31"/>
      <c r="C33" s="32"/>
      <c r="D33" s="32"/>
      <c r="E33" s="38" t="s">
        <v>40</v>
      </c>
      <c r="F33" s="39">
        <v>0.2</v>
      </c>
      <c r="G33" s="99" t="s">
        <v>38</v>
      </c>
      <c r="H33" s="211">
        <f>ROUND((SUM(BG93:BG94)+SUM(BG111:BG156)), 2)</f>
        <v>0</v>
      </c>
      <c r="I33" s="188"/>
      <c r="J33" s="188"/>
      <c r="K33" s="32"/>
      <c r="L33" s="32"/>
      <c r="M33" s="211">
        <v>0</v>
      </c>
      <c r="N33" s="188"/>
      <c r="O33" s="188"/>
      <c r="P33" s="188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41</v>
      </c>
      <c r="F34" s="39">
        <v>0.2</v>
      </c>
      <c r="G34" s="99" t="s">
        <v>38</v>
      </c>
      <c r="H34" s="211">
        <f>ROUND((SUM(BH93:BH94)+SUM(BH111:BH156)), 2)</f>
        <v>0</v>
      </c>
      <c r="I34" s="188"/>
      <c r="J34" s="188"/>
      <c r="K34" s="32"/>
      <c r="L34" s="32"/>
      <c r="M34" s="211">
        <v>0</v>
      </c>
      <c r="N34" s="188"/>
      <c r="O34" s="188"/>
      <c r="P34" s="188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42</v>
      </c>
      <c r="F35" s="39">
        <v>0</v>
      </c>
      <c r="G35" s="99" t="s">
        <v>38</v>
      </c>
      <c r="H35" s="211">
        <f>ROUND((SUM(BI93:BI94)+SUM(BI111:BI156)), 2)</f>
        <v>0</v>
      </c>
      <c r="I35" s="188"/>
      <c r="J35" s="188"/>
      <c r="K35" s="32"/>
      <c r="L35" s="32"/>
      <c r="M35" s="211">
        <v>0</v>
      </c>
      <c r="N35" s="188"/>
      <c r="O35" s="188"/>
      <c r="P35" s="188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5"/>
      <c r="D37" s="100" t="s">
        <v>43</v>
      </c>
      <c r="E37" s="71"/>
      <c r="F37" s="71"/>
      <c r="G37" s="101" t="s">
        <v>44</v>
      </c>
      <c r="H37" s="102" t="s">
        <v>45</v>
      </c>
      <c r="I37" s="71"/>
      <c r="J37" s="71"/>
      <c r="K37" s="71"/>
      <c r="L37" s="212">
        <f>SUM(M29:M35)</f>
        <v>0</v>
      </c>
      <c r="M37" s="212"/>
      <c r="N37" s="212"/>
      <c r="O37" s="212"/>
      <c r="P37" s="213"/>
      <c r="Q37" s="95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58" t="s">
        <v>91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0000000000003" customHeight="1">
      <c r="B78" s="31"/>
      <c r="C78" s="65" t="s">
        <v>15</v>
      </c>
      <c r="D78" s="32"/>
      <c r="E78" s="32"/>
      <c r="F78" s="160" t="str">
        <f>F6</f>
        <v>Dobudovanie verejného osvetlenia, kamerového systému a wifi pripojenia na Pumtrackovej dráhe na Vodnom diele Žilina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19</v>
      </c>
      <c r="D80" s="32"/>
      <c r="E80" s="32"/>
      <c r="F80" s="26" t="str">
        <f>F8</f>
        <v>Arealové osvetlenie</v>
      </c>
      <c r="G80" s="32"/>
      <c r="H80" s="32"/>
      <c r="I80" s="32"/>
      <c r="J80" s="32"/>
      <c r="K80" s="28" t="s">
        <v>21</v>
      </c>
      <c r="L80" s="32"/>
      <c r="M80" s="189" t="str">
        <f>IF(O8="","",O8)</f>
        <v/>
      </c>
      <c r="N80" s="189"/>
      <c r="O80" s="189"/>
      <c r="P80" s="189"/>
      <c r="Q80" s="32"/>
      <c r="R80" s="33"/>
    </row>
    <row r="81" spans="2:47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5">
      <c r="B82" s="31"/>
      <c r="C82" s="28" t="s">
        <v>22</v>
      </c>
      <c r="D82" s="32"/>
      <c r="E82" s="32"/>
      <c r="F82" s="26" t="str">
        <f>E11</f>
        <v xml:space="preserve"> </v>
      </c>
      <c r="G82" s="32"/>
      <c r="H82" s="32"/>
      <c r="I82" s="32"/>
      <c r="J82" s="32"/>
      <c r="K82" s="28" t="s">
        <v>27</v>
      </c>
      <c r="L82" s="32"/>
      <c r="M82" s="182" t="str">
        <f>E17</f>
        <v xml:space="preserve"> </v>
      </c>
      <c r="N82" s="182"/>
      <c r="O82" s="182"/>
      <c r="P82" s="182"/>
      <c r="Q82" s="182"/>
      <c r="R82" s="33"/>
    </row>
    <row r="83" spans="2:47" s="1" customFormat="1" ht="14.45" customHeight="1">
      <c r="B83" s="31"/>
      <c r="C83" s="28" t="s">
        <v>26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30</v>
      </c>
      <c r="L83" s="32"/>
      <c r="M83" s="182" t="str">
        <f>E20</f>
        <v>Ing. Marek Gešnábel</v>
      </c>
      <c r="N83" s="182"/>
      <c r="O83" s="182"/>
      <c r="P83" s="182"/>
      <c r="Q83" s="182"/>
      <c r="R83" s="33"/>
    </row>
    <row r="84" spans="2:47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29.25" customHeight="1">
      <c r="B85" s="31"/>
      <c r="C85" s="214" t="s">
        <v>92</v>
      </c>
      <c r="D85" s="215"/>
      <c r="E85" s="215"/>
      <c r="F85" s="215"/>
      <c r="G85" s="215"/>
      <c r="H85" s="95"/>
      <c r="I85" s="95"/>
      <c r="J85" s="95"/>
      <c r="K85" s="95"/>
      <c r="L85" s="95"/>
      <c r="M85" s="95"/>
      <c r="N85" s="214" t="s">
        <v>93</v>
      </c>
      <c r="O85" s="215"/>
      <c r="P85" s="215"/>
      <c r="Q85" s="215"/>
      <c r="R85" s="33"/>
    </row>
    <row r="86" spans="2:47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3" t="s">
        <v>94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57">
        <f>N111</f>
        <v>0</v>
      </c>
      <c r="O87" s="208"/>
      <c r="P87" s="208"/>
      <c r="Q87" s="208"/>
      <c r="R87" s="33"/>
      <c r="AU87" s="18" t="s">
        <v>95</v>
      </c>
    </row>
    <row r="88" spans="2:47" s="6" customFormat="1" ht="24.95" customHeight="1">
      <c r="B88" s="104"/>
      <c r="C88" s="105"/>
      <c r="D88" s="106" t="s">
        <v>96</v>
      </c>
      <c r="E88" s="105"/>
      <c r="F88" s="105"/>
      <c r="G88" s="105"/>
      <c r="H88" s="105"/>
      <c r="I88" s="105"/>
      <c r="J88" s="105"/>
      <c r="K88" s="105"/>
      <c r="L88" s="105"/>
      <c r="M88" s="105"/>
      <c r="N88" s="206">
        <f>N112</f>
        <v>0</v>
      </c>
      <c r="O88" s="207"/>
      <c r="P88" s="207"/>
      <c r="Q88" s="207"/>
      <c r="R88" s="107"/>
    </row>
    <row r="89" spans="2:47" s="7" customFormat="1" ht="19.899999999999999" customHeight="1">
      <c r="B89" s="108"/>
      <c r="C89" s="109"/>
      <c r="D89" s="110" t="s">
        <v>97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04">
        <f>N113</f>
        <v>0</v>
      </c>
      <c r="O89" s="205"/>
      <c r="P89" s="205"/>
      <c r="Q89" s="205"/>
      <c r="R89" s="111"/>
    </row>
    <row r="90" spans="2:47" s="7" customFormat="1" ht="19.899999999999999" customHeight="1">
      <c r="B90" s="108"/>
      <c r="C90" s="109"/>
      <c r="D90" s="110" t="s">
        <v>98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04">
        <f>N141</f>
        <v>0</v>
      </c>
      <c r="O90" s="205"/>
      <c r="P90" s="205"/>
      <c r="Q90" s="205"/>
      <c r="R90" s="111"/>
    </row>
    <row r="91" spans="2:47" s="6" customFormat="1" ht="24.95" customHeight="1">
      <c r="B91" s="104"/>
      <c r="C91" s="105"/>
      <c r="D91" s="106" t="s">
        <v>99</v>
      </c>
      <c r="E91" s="105"/>
      <c r="F91" s="105"/>
      <c r="G91" s="105"/>
      <c r="H91" s="105"/>
      <c r="I91" s="105"/>
      <c r="J91" s="105"/>
      <c r="K91" s="105"/>
      <c r="L91" s="105"/>
      <c r="M91" s="105"/>
      <c r="N91" s="206">
        <f>N148</f>
        <v>0</v>
      </c>
      <c r="O91" s="207"/>
      <c r="P91" s="207"/>
      <c r="Q91" s="207"/>
      <c r="R91" s="107"/>
    </row>
    <row r="92" spans="2:47" s="1" customFormat="1" ht="21.7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</row>
    <row r="93" spans="2:47" s="1" customFormat="1" ht="29.25" customHeight="1">
      <c r="B93" s="31"/>
      <c r="C93" s="103" t="s">
        <v>100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208">
        <v>0</v>
      </c>
      <c r="O93" s="209"/>
      <c r="P93" s="209"/>
      <c r="Q93" s="209"/>
      <c r="R93" s="33"/>
      <c r="T93" s="112"/>
      <c r="U93" s="113" t="s">
        <v>36</v>
      </c>
    </row>
    <row r="94" spans="2:47" s="1" customFormat="1" ht="18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>
      <c r="B95" s="31"/>
      <c r="C95" s="94" t="s">
        <v>82</v>
      </c>
      <c r="D95" s="95"/>
      <c r="E95" s="95"/>
      <c r="F95" s="95"/>
      <c r="G95" s="95"/>
      <c r="H95" s="95"/>
      <c r="I95" s="95"/>
      <c r="J95" s="95"/>
      <c r="K95" s="95"/>
      <c r="L95" s="170">
        <f>ROUND(SUM(N87+N93),2)</f>
        <v>0</v>
      </c>
      <c r="M95" s="170"/>
      <c r="N95" s="170"/>
      <c r="O95" s="170"/>
      <c r="P95" s="170"/>
      <c r="Q95" s="170"/>
      <c r="R95" s="33"/>
    </row>
    <row r="96" spans="2:47" s="1" customFormat="1" ht="6.95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7"/>
    </row>
    <row r="100" spans="2:63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1" spans="2:63" s="1" customFormat="1" ht="36.950000000000003" customHeight="1">
      <c r="B101" s="31"/>
      <c r="C101" s="158" t="s">
        <v>101</v>
      </c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33"/>
    </row>
    <row r="102" spans="2:63" s="1" customFormat="1" ht="6.95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3" s="1" customFormat="1" ht="36.950000000000003" customHeight="1">
      <c r="B103" s="31"/>
      <c r="C103" s="65" t="s">
        <v>15</v>
      </c>
      <c r="D103" s="32"/>
      <c r="E103" s="32"/>
      <c r="F103" s="160" t="str">
        <f>F6</f>
        <v>Dobudovanie verejného osvetlenia, kamerového systému a wifi pripojenia na Pumtrackovej dráhe na Vodnom diele Žilina</v>
      </c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32"/>
      <c r="R103" s="33"/>
    </row>
    <row r="104" spans="2:63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63" s="1" customFormat="1" ht="18" customHeight="1">
      <c r="B105" s="31"/>
      <c r="C105" s="28" t="s">
        <v>19</v>
      </c>
      <c r="D105" s="32"/>
      <c r="E105" s="32"/>
      <c r="F105" s="26" t="str">
        <f>F8</f>
        <v>Arealové osvetlenie</v>
      </c>
      <c r="G105" s="32"/>
      <c r="H105" s="32"/>
      <c r="I105" s="32"/>
      <c r="J105" s="32"/>
      <c r="K105" s="28" t="s">
        <v>21</v>
      </c>
      <c r="L105" s="32"/>
      <c r="M105" s="189" t="str">
        <f>IF(O8="","",O8)</f>
        <v/>
      </c>
      <c r="N105" s="189"/>
      <c r="O105" s="189"/>
      <c r="P105" s="189"/>
      <c r="Q105" s="32"/>
      <c r="R105" s="33"/>
    </row>
    <row r="106" spans="2:63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63" s="1" customFormat="1" ht="15">
      <c r="B107" s="31"/>
      <c r="C107" s="28" t="s">
        <v>22</v>
      </c>
      <c r="D107" s="32"/>
      <c r="E107" s="32"/>
      <c r="F107" s="26" t="str">
        <f>E11</f>
        <v xml:space="preserve"> </v>
      </c>
      <c r="G107" s="32"/>
      <c r="H107" s="32"/>
      <c r="I107" s="32"/>
      <c r="J107" s="32"/>
      <c r="K107" s="28" t="s">
        <v>27</v>
      </c>
      <c r="L107" s="32"/>
      <c r="M107" s="182" t="str">
        <f>E17</f>
        <v xml:space="preserve"> </v>
      </c>
      <c r="N107" s="182"/>
      <c r="O107" s="182"/>
      <c r="P107" s="182"/>
      <c r="Q107" s="182"/>
      <c r="R107" s="33"/>
    </row>
    <row r="108" spans="2:63" s="1" customFormat="1" ht="14.45" customHeight="1">
      <c r="B108" s="31"/>
      <c r="C108" s="28" t="s">
        <v>26</v>
      </c>
      <c r="D108" s="32"/>
      <c r="E108" s="32"/>
      <c r="F108" s="26" t="str">
        <f>IF(E14="","",E14)</f>
        <v xml:space="preserve"> </v>
      </c>
      <c r="G108" s="32"/>
      <c r="H108" s="32"/>
      <c r="I108" s="32"/>
      <c r="J108" s="32"/>
      <c r="K108" s="28" t="s">
        <v>30</v>
      </c>
      <c r="L108" s="32"/>
      <c r="M108" s="182" t="str">
        <f>E20</f>
        <v>Ing. Marek Gešnábel</v>
      </c>
      <c r="N108" s="182"/>
      <c r="O108" s="182"/>
      <c r="P108" s="182"/>
      <c r="Q108" s="182"/>
      <c r="R108" s="33"/>
    </row>
    <row r="109" spans="2:63" s="1" customFormat="1" ht="10.3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63" s="8" customFormat="1" ht="29.25" customHeight="1">
      <c r="B110" s="114"/>
      <c r="C110" s="115" t="s">
        <v>102</v>
      </c>
      <c r="D110" s="116" t="s">
        <v>103</v>
      </c>
      <c r="E110" s="116" t="s">
        <v>54</v>
      </c>
      <c r="F110" s="196" t="s">
        <v>104</v>
      </c>
      <c r="G110" s="196"/>
      <c r="H110" s="196"/>
      <c r="I110" s="196"/>
      <c r="J110" s="116" t="s">
        <v>105</v>
      </c>
      <c r="K110" s="116" t="s">
        <v>106</v>
      </c>
      <c r="L110" s="196" t="s">
        <v>107</v>
      </c>
      <c r="M110" s="196"/>
      <c r="N110" s="196" t="s">
        <v>93</v>
      </c>
      <c r="O110" s="196"/>
      <c r="P110" s="196"/>
      <c r="Q110" s="197"/>
      <c r="R110" s="117"/>
      <c r="T110" s="72" t="s">
        <v>108</v>
      </c>
      <c r="U110" s="73" t="s">
        <v>36</v>
      </c>
      <c r="V110" s="73" t="s">
        <v>109</v>
      </c>
      <c r="W110" s="73" t="s">
        <v>110</v>
      </c>
      <c r="X110" s="73" t="s">
        <v>111</v>
      </c>
      <c r="Y110" s="73" t="s">
        <v>112</v>
      </c>
      <c r="Z110" s="73" t="s">
        <v>113</v>
      </c>
      <c r="AA110" s="74" t="s">
        <v>114</v>
      </c>
    </row>
    <row r="111" spans="2:63" s="1" customFormat="1" ht="29.25" customHeight="1">
      <c r="B111" s="31"/>
      <c r="C111" s="76" t="s">
        <v>89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198">
        <f>BK111</f>
        <v>0</v>
      </c>
      <c r="O111" s="199"/>
      <c r="P111" s="199"/>
      <c r="Q111" s="199"/>
      <c r="R111" s="33"/>
      <c r="T111" s="75"/>
      <c r="U111" s="47"/>
      <c r="V111" s="47"/>
      <c r="W111" s="118">
        <f>W112+W148</f>
        <v>143.98600000000002</v>
      </c>
      <c r="X111" s="47"/>
      <c r="Y111" s="118">
        <f>Y112+Y148</f>
        <v>6.5711500000000003</v>
      </c>
      <c r="Z111" s="47"/>
      <c r="AA111" s="119">
        <f>AA112+AA148</f>
        <v>0</v>
      </c>
      <c r="AT111" s="18" t="s">
        <v>71</v>
      </c>
      <c r="AU111" s="18" t="s">
        <v>95</v>
      </c>
      <c r="BK111" s="120">
        <f>BK112+BK148</f>
        <v>0</v>
      </c>
    </row>
    <row r="112" spans="2:63" s="9" customFormat="1" ht="37.35" customHeight="1">
      <c r="B112" s="121"/>
      <c r="C112" s="122"/>
      <c r="D112" s="123" t="s">
        <v>96</v>
      </c>
      <c r="E112" s="123"/>
      <c r="F112" s="123"/>
      <c r="G112" s="123"/>
      <c r="H112" s="123"/>
      <c r="I112" s="123"/>
      <c r="J112" s="123"/>
      <c r="K112" s="123"/>
      <c r="L112" s="123"/>
      <c r="M112" s="123"/>
      <c r="N112" s="200">
        <f>BK112</f>
        <v>0</v>
      </c>
      <c r="O112" s="201"/>
      <c r="P112" s="201"/>
      <c r="Q112" s="201"/>
      <c r="R112" s="124"/>
      <c r="T112" s="125"/>
      <c r="U112" s="122"/>
      <c r="V112" s="122"/>
      <c r="W112" s="126">
        <f>W113+W141</f>
        <v>143.98600000000002</v>
      </c>
      <c r="X112" s="122"/>
      <c r="Y112" s="126">
        <f>Y113+Y141</f>
        <v>6.5711500000000003</v>
      </c>
      <c r="Z112" s="122"/>
      <c r="AA112" s="127">
        <f>AA113+AA141</f>
        <v>0</v>
      </c>
      <c r="AR112" s="128" t="s">
        <v>115</v>
      </c>
      <c r="AT112" s="129" t="s">
        <v>71</v>
      </c>
      <c r="AU112" s="129" t="s">
        <v>72</v>
      </c>
      <c r="AY112" s="128" t="s">
        <v>116</v>
      </c>
      <c r="BK112" s="130">
        <f>BK113+BK141</f>
        <v>0</v>
      </c>
    </row>
    <row r="113" spans="2:65" s="9" customFormat="1" ht="19.899999999999999" customHeight="1">
      <c r="B113" s="121"/>
      <c r="C113" s="122"/>
      <c r="D113" s="131" t="s">
        <v>97</v>
      </c>
      <c r="E113" s="131"/>
      <c r="F113" s="131"/>
      <c r="G113" s="131"/>
      <c r="H113" s="131"/>
      <c r="I113" s="131"/>
      <c r="J113" s="131"/>
      <c r="K113" s="131"/>
      <c r="L113" s="131"/>
      <c r="M113" s="131"/>
      <c r="N113" s="202">
        <f>BK113</f>
        <v>0</v>
      </c>
      <c r="O113" s="203"/>
      <c r="P113" s="203"/>
      <c r="Q113" s="203"/>
      <c r="R113" s="124"/>
      <c r="T113" s="125"/>
      <c r="U113" s="122"/>
      <c r="V113" s="122"/>
      <c r="W113" s="126">
        <f>SUM(W114:W140)</f>
        <v>81.726000000000013</v>
      </c>
      <c r="X113" s="122"/>
      <c r="Y113" s="126">
        <f>SUM(Y114:Y140)</f>
        <v>0.82804999999999995</v>
      </c>
      <c r="Z113" s="122"/>
      <c r="AA113" s="127">
        <f>SUM(AA114:AA140)</f>
        <v>0</v>
      </c>
      <c r="AR113" s="128" t="s">
        <v>115</v>
      </c>
      <c r="AT113" s="129" t="s">
        <v>71</v>
      </c>
      <c r="AU113" s="129" t="s">
        <v>77</v>
      </c>
      <c r="AY113" s="128" t="s">
        <v>116</v>
      </c>
      <c r="BK113" s="130">
        <f>SUM(BK114:BK140)</f>
        <v>0</v>
      </c>
    </row>
    <row r="114" spans="2:65" s="1" customFormat="1" ht="16.5" customHeight="1">
      <c r="B114" s="132"/>
      <c r="C114" s="133" t="s">
        <v>117</v>
      </c>
      <c r="D114" s="133" t="s">
        <v>118</v>
      </c>
      <c r="E114" s="134" t="s">
        <v>119</v>
      </c>
      <c r="F114" s="192" t="s">
        <v>120</v>
      </c>
      <c r="G114" s="192"/>
      <c r="H114" s="192"/>
      <c r="I114" s="192"/>
      <c r="J114" s="135" t="s">
        <v>121</v>
      </c>
      <c r="K114" s="136">
        <v>110</v>
      </c>
      <c r="L114" s="194">
        <v>0</v>
      </c>
      <c r="M114" s="194"/>
      <c r="N114" s="194">
        <f t="shared" ref="N114:N140" si="0">ROUND(L114*K114,3)</f>
        <v>0</v>
      </c>
      <c r="O114" s="194"/>
      <c r="P114" s="194"/>
      <c r="Q114" s="194"/>
      <c r="R114" s="137"/>
      <c r="T114" s="138" t="s">
        <v>5</v>
      </c>
      <c r="U114" s="40" t="s">
        <v>39</v>
      </c>
      <c r="V114" s="139">
        <v>0.22</v>
      </c>
      <c r="W114" s="139">
        <f t="shared" ref="W114:W140" si="1">V114*K114</f>
        <v>24.2</v>
      </c>
      <c r="X114" s="139">
        <v>0</v>
      </c>
      <c r="Y114" s="139">
        <f t="shared" ref="Y114:Y140" si="2">X114*K114</f>
        <v>0</v>
      </c>
      <c r="Z114" s="139">
        <v>0</v>
      </c>
      <c r="AA114" s="140">
        <f t="shared" ref="AA114:AA140" si="3">Z114*K114</f>
        <v>0</v>
      </c>
      <c r="AR114" s="18" t="s">
        <v>122</v>
      </c>
      <c r="AT114" s="18" t="s">
        <v>118</v>
      </c>
      <c r="AU114" s="18" t="s">
        <v>123</v>
      </c>
      <c r="AY114" s="18" t="s">
        <v>116</v>
      </c>
      <c r="BE114" s="141">
        <f t="shared" ref="BE114:BE140" si="4">IF(U114="základná",N114,0)</f>
        <v>0</v>
      </c>
      <c r="BF114" s="141">
        <f t="shared" ref="BF114:BF140" si="5">IF(U114="znížená",N114,0)</f>
        <v>0</v>
      </c>
      <c r="BG114" s="141">
        <f t="shared" ref="BG114:BG140" si="6">IF(U114="zákl. prenesená",N114,0)</f>
        <v>0</v>
      </c>
      <c r="BH114" s="141">
        <f t="shared" ref="BH114:BH140" si="7">IF(U114="zníž. prenesená",N114,0)</f>
        <v>0</v>
      </c>
      <c r="BI114" s="141">
        <f t="shared" ref="BI114:BI140" si="8">IF(U114="nulová",N114,0)</f>
        <v>0</v>
      </c>
      <c r="BJ114" s="18" t="s">
        <v>123</v>
      </c>
      <c r="BK114" s="142">
        <f t="shared" ref="BK114:BK140" si="9">ROUND(L114*K114,3)</f>
        <v>0</v>
      </c>
      <c r="BL114" s="18" t="s">
        <v>122</v>
      </c>
      <c r="BM114" s="18" t="s">
        <v>124</v>
      </c>
    </row>
    <row r="115" spans="2:65" s="1" customFormat="1" ht="25.5" customHeight="1">
      <c r="B115" s="132"/>
      <c r="C115" s="143" t="s">
        <v>125</v>
      </c>
      <c r="D115" s="143" t="s">
        <v>126</v>
      </c>
      <c r="E115" s="144" t="s">
        <v>127</v>
      </c>
      <c r="F115" s="193" t="s">
        <v>128</v>
      </c>
      <c r="G115" s="193"/>
      <c r="H115" s="193"/>
      <c r="I115" s="193"/>
      <c r="J115" s="145" t="s">
        <v>121</v>
      </c>
      <c r="K115" s="146">
        <v>110</v>
      </c>
      <c r="L115" s="195">
        <v>0</v>
      </c>
      <c r="M115" s="195"/>
      <c r="N115" s="195">
        <f t="shared" si="0"/>
        <v>0</v>
      </c>
      <c r="O115" s="194"/>
      <c r="P115" s="194"/>
      <c r="Q115" s="194"/>
      <c r="R115" s="137"/>
      <c r="T115" s="138" t="s">
        <v>5</v>
      </c>
      <c r="U115" s="40" t="s">
        <v>39</v>
      </c>
      <c r="V115" s="139">
        <v>0</v>
      </c>
      <c r="W115" s="139">
        <f t="shared" si="1"/>
        <v>0</v>
      </c>
      <c r="X115" s="139">
        <v>2.2699999999999999E-3</v>
      </c>
      <c r="Y115" s="139">
        <f t="shared" si="2"/>
        <v>0.24969999999999998</v>
      </c>
      <c r="Z115" s="139">
        <v>0</v>
      </c>
      <c r="AA115" s="140">
        <f t="shared" si="3"/>
        <v>0</v>
      </c>
      <c r="AR115" s="18" t="s">
        <v>129</v>
      </c>
      <c r="AT115" s="18" t="s">
        <v>126</v>
      </c>
      <c r="AU115" s="18" t="s">
        <v>123</v>
      </c>
      <c r="AY115" s="18" t="s">
        <v>116</v>
      </c>
      <c r="BE115" s="141">
        <f t="shared" si="4"/>
        <v>0</v>
      </c>
      <c r="BF115" s="141">
        <f t="shared" si="5"/>
        <v>0</v>
      </c>
      <c r="BG115" s="141">
        <f t="shared" si="6"/>
        <v>0</v>
      </c>
      <c r="BH115" s="141">
        <f t="shared" si="7"/>
        <v>0</v>
      </c>
      <c r="BI115" s="141">
        <f t="shared" si="8"/>
        <v>0</v>
      </c>
      <c r="BJ115" s="18" t="s">
        <v>123</v>
      </c>
      <c r="BK115" s="142">
        <f t="shared" si="9"/>
        <v>0</v>
      </c>
      <c r="BL115" s="18" t="s">
        <v>129</v>
      </c>
      <c r="BM115" s="18" t="s">
        <v>130</v>
      </c>
    </row>
    <row r="116" spans="2:65" s="1" customFormat="1" ht="38.25" customHeight="1">
      <c r="B116" s="132"/>
      <c r="C116" s="133" t="s">
        <v>131</v>
      </c>
      <c r="D116" s="133" t="s">
        <v>118</v>
      </c>
      <c r="E116" s="134" t="s">
        <v>132</v>
      </c>
      <c r="F116" s="192" t="s">
        <v>133</v>
      </c>
      <c r="G116" s="192"/>
      <c r="H116" s="192"/>
      <c r="I116" s="192"/>
      <c r="J116" s="135" t="s">
        <v>134</v>
      </c>
      <c r="K116" s="136">
        <v>1</v>
      </c>
      <c r="L116" s="194">
        <v>0</v>
      </c>
      <c r="M116" s="194"/>
      <c r="N116" s="194">
        <f t="shared" si="0"/>
        <v>0</v>
      </c>
      <c r="O116" s="194"/>
      <c r="P116" s="194"/>
      <c r="Q116" s="194"/>
      <c r="R116" s="137"/>
      <c r="T116" s="138" t="s">
        <v>5</v>
      </c>
      <c r="U116" s="40" t="s">
        <v>39</v>
      </c>
      <c r="V116" s="139">
        <v>1.62</v>
      </c>
      <c r="W116" s="139">
        <f t="shared" si="1"/>
        <v>1.62</v>
      </c>
      <c r="X116" s="139">
        <v>0</v>
      </c>
      <c r="Y116" s="139">
        <f t="shared" si="2"/>
        <v>0</v>
      </c>
      <c r="Z116" s="139">
        <v>0</v>
      </c>
      <c r="AA116" s="140">
        <f t="shared" si="3"/>
        <v>0</v>
      </c>
      <c r="AR116" s="18" t="s">
        <v>122</v>
      </c>
      <c r="AT116" s="18" t="s">
        <v>118</v>
      </c>
      <c r="AU116" s="18" t="s">
        <v>123</v>
      </c>
      <c r="AY116" s="18" t="s">
        <v>116</v>
      </c>
      <c r="BE116" s="141">
        <f t="shared" si="4"/>
        <v>0</v>
      </c>
      <c r="BF116" s="141">
        <f t="shared" si="5"/>
        <v>0</v>
      </c>
      <c r="BG116" s="141">
        <f t="shared" si="6"/>
        <v>0</v>
      </c>
      <c r="BH116" s="141">
        <f t="shared" si="7"/>
        <v>0</v>
      </c>
      <c r="BI116" s="141">
        <f t="shared" si="8"/>
        <v>0</v>
      </c>
      <c r="BJ116" s="18" t="s">
        <v>123</v>
      </c>
      <c r="BK116" s="142">
        <f t="shared" si="9"/>
        <v>0</v>
      </c>
      <c r="BL116" s="18" t="s">
        <v>122</v>
      </c>
      <c r="BM116" s="18" t="s">
        <v>135</v>
      </c>
    </row>
    <row r="117" spans="2:65" s="1" customFormat="1" ht="16.5" customHeight="1">
      <c r="B117" s="132"/>
      <c r="C117" s="143" t="s">
        <v>136</v>
      </c>
      <c r="D117" s="143" t="s">
        <v>126</v>
      </c>
      <c r="E117" s="144" t="s">
        <v>137</v>
      </c>
      <c r="F117" s="193" t="s">
        <v>138</v>
      </c>
      <c r="G117" s="193"/>
      <c r="H117" s="193"/>
      <c r="I117" s="193"/>
      <c r="J117" s="145" t="s">
        <v>134</v>
      </c>
      <c r="K117" s="146">
        <v>1</v>
      </c>
      <c r="L117" s="195">
        <v>0</v>
      </c>
      <c r="M117" s="195"/>
      <c r="N117" s="195">
        <f t="shared" si="0"/>
        <v>0</v>
      </c>
      <c r="O117" s="194"/>
      <c r="P117" s="194"/>
      <c r="Q117" s="194"/>
      <c r="R117" s="137"/>
      <c r="T117" s="138" t="s">
        <v>5</v>
      </c>
      <c r="U117" s="40" t="s">
        <v>39</v>
      </c>
      <c r="V117" s="139">
        <v>0</v>
      </c>
      <c r="W117" s="139">
        <f t="shared" si="1"/>
        <v>0</v>
      </c>
      <c r="X117" s="139">
        <v>5.13E-3</v>
      </c>
      <c r="Y117" s="139">
        <f t="shared" si="2"/>
        <v>5.13E-3</v>
      </c>
      <c r="Z117" s="139">
        <v>0</v>
      </c>
      <c r="AA117" s="140">
        <f t="shared" si="3"/>
        <v>0</v>
      </c>
      <c r="AR117" s="18" t="s">
        <v>129</v>
      </c>
      <c r="AT117" s="18" t="s">
        <v>126</v>
      </c>
      <c r="AU117" s="18" t="s">
        <v>123</v>
      </c>
      <c r="AY117" s="18" t="s">
        <v>116</v>
      </c>
      <c r="BE117" s="141">
        <f t="shared" si="4"/>
        <v>0</v>
      </c>
      <c r="BF117" s="141">
        <f t="shared" si="5"/>
        <v>0</v>
      </c>
      <c r="BG117" s="141">
        <f t="shared" si="6"/>
        <v>0</v>
      </c>
      <c r="BH117" s="141">
        <f t="shared" si="7"/>
        <v>0</v>
      </c>
      <c r="BI117" s="141">
        <f t="shared" si="8"/>
        <v>0</v>
      </c>
      <c r="BJ117" s="18" t="s">
        <v>123</v>
      </c>
      <c r="BK117" s="142">
        <f t="shared" si="9"/>
        <v>0</v>
      </c>
      <c r="BL117" s="18" t="s">
        <v>129</v>
      </c>
      <c r="BM117" s="18" t="s">
        <v>139</v>
      </c>
    </row>
    <row r="118" spans="2:65" s="1" customFormat="1" ht="25.5" customHeight="1">
      <c r="B118" s="132"/>
      <c r="C118" s="133" t="s">
        <v>140</v>
      </c>
      <c r="D118" s="133" t="s">
        <v>118</v>
      </c>
      <c r="E118" s="134" t="s">
        <v>141</v>
      </c>
      <c r="F118" s="192" t="s">
        <v>142</v>
      </c>
      <c r="G118" s="192"/>
      <c r="H118" s="192"/>
      <c r="I118" s="192"/>
      <c r="J118" s="135" t="s">
        <v>134</v>
      </c>
      <c r="K118" s="136">
        <v>4</v>
      </c>
      <c r="L118" s="194">
        <v>0</v>
      </c>
      <c r="M118" s="194"/>
      <c r="N118" s="194">
        <f t="shared" si="0"/>
        <v>0</v>
      </c>
      <c r="O118" s="194"/>
      <c r="P118" s="194"/>
      <c r="Q118" s="194"/>
      <c r="R118" s="137"/>
      <c r="T118" s="138" t="s">
        <v>5</v>
      </c>
      <c r="U118" s="40" t="s">
        <v>39</v>
      </c>
      <c r="V118" s="139">
        <v>0.44</v>
      </c>
      <c r="W118" s="139">
        <f t="shared" si="1"/>
        <v>1.76</v>
      </c>
      <c r="X118" s="139">
        <v>0</v>
      </c>
      <c r="Y118" s="139">
        <f t="shared" si="2"/>
        <v>0</v>
      </c>
      <c r="Z118" s="139">
        <v>0</v>
      </c>
      <c r="AA118" s="140">
        <f t="shared" si="3"/>
        <v>0</v>
      </c>
      <c r="AR118" s="18" t="s">
        <v>122</v>
      </c>
      <c r="AT118" s="18" t="s">
        <v>118</v>
      </c>
      <c r="AU118" s="18" t="s">
        <v>123</v>
      </c>
      <c r="AY118" s="18" t="s">
        <v>116</v>
      </c>
      <c r="BE118" s="141">
        <f t="shared" si="4"/>
        <v>0</v>
      </c>
      <c r="BF118" s="141">
        <f t="shared" si="5"/>
        <v>0</v>
      </c>
      <c r="BG118" s="141">
        <f t="shared" si="6"/>
        <v>0</v>
      </c>
      <c r="BH118" s="141">
        <f t="shared" si="7"/>
        <v>0</v>
      </c>
      <c r="BI118" s="141">
        <f t="shared" si="8"/>
        <v>0</v>
      </c>
      <c r="BJ118" s="18" t="s">
        <v>123</v>
      </c>
      <c r="BK118" s="142">
        <f t="shared" si="9"/>
        <v>0</v>
      </c>
      <c r="BL118" s="18" t="s">
        <v>122</v>
      </c>
      <c r="BM118" s="18" t="s">
        <v>143</v>
      </c>
    </row>
    <row r="119" spans="2:65" s="1" customFormat="1" ht="25.5" customHeight="1">
      <c r="B119" s="132"/>
      <c r="C119" s="143" t="s">
        <v>144</v>
      </c>
      <c r="D119" s="143" t="s">
        <v>126</v>
      </c>
      <c r="E119" s="144" t="s">
        <v>145</v>
      </c>
      <c r="F119" s="193" t="s">
        <v>146</v>
      </c>
      <c r="G119" s="193"/>
      <c r="H119" s="193"/>
      <c r="I119" s="193"/>
      <c r="J119" s="145" t="s">
        <v>134</v>
      </c>
      <c r="K119" s="146">
        <v>4</v>
      </c>
      <c r="L119" s="195">
        <v>0</v>
      </c>
      <c r="M119" s="195"/>
      <c r="N119" s="195">
        <f t="shared" si="0"/>
        <v>0</v>
      </c>
      <c r="O119" s="194"/>
      <c r="P119" s="194"/>
      <c r="Q119" s="194"/>
      <c r="R119" s="137"/>
      <c r="T119" s="138" t="s">
        <v>5</v>
      </c>
      <c r="U119" s="40" t="s">
        <v>39</v>
      </c>
      <c r="V119" s="139">
        <v>0</v>
      </c>
      <c r="W119" s="139">
        <f t="shared" si="1"/>
        <v>0</v>
      </c>
      <c r="X119" s="139">
        <v>6.1000000000000004E-3</v>
      </c>
      <c r="Y119" s="139">
        <f t="shared" si="2"/>
        <v>2.4400000000000002E-2</v>
      </c>
      <c r="Z119" s="139">
        <v>0</v>
      </c>
      <c r="AA119" s="140">
        <f t="shared" si="3"/>
        <v>0</v>
      </c>
      <c r="AR119" s="18" t="s">
        <v>129</v>
      </c>
      <c r="AT119" s="18" t="s">
        <v>126</v>
      </c>
      <c r="AU119" s="18" t="s">
        <v>123</v>
      </c>
      <c r="AY119" s="18" t="s">
        <v>116</v>
      </c>
      <c r="BE119" s="141">
        <f t="shared" si="4"/>
        <v>0</v>
      </c>
      <c r="BF119" s="141">
        <f t="shared" si="5"/>
        <v>0</v>
      </c>
      <c r="BG119" s="141">
        <f t="shared" si="6"/>
        <v>0</v>
      </c>
      <c r="BH119" s="141">
        <f t="shared" si="7"/>
        <v>0</v>
      </c>
      <c r="BI119" s="141">
        <f t="shared" si="8"/>
        <v>0</v>
      </c>
      <c r="BJ119" s="18" t="s">
        <v>123</v>
      </c>
      <c r="BK119" s="142">
        <f t="shared" si="9"/>
        <v>0</v>
      </c>
      <c r="BL119" s="18" t="s">
        <v>129</v>
      </c>
      <c r="BM119" s="18" t="s">
        <v>147</v>
      </c>
    </row>
    <row r="120" spans="2:65" s="1" customFormat="1" ht="25.5" customHeight="1">
      <c r="B120" s="132"/>
      <c r="C120" s="133" t="s">
        <v>10</v>
      </c>
      <c r="D120" s="133" t="s">
        <v>118</v>
      </c>
      <c r="E120" s="134" t="s">
        <v>148</v>
      </c>
      <c r="F120" s="192" t="s">
        <v>149</v>
      </c>
      <c r="G120" s="192"/>
      <c r="H120" s="192"/>
      <c r="I120" s="192"/>
      <c r="J120" s="135" t="s">
        <v>134</v>
      </c>
      <c r="K120" s="136">
        <v>4</v>
      </c>
      <c r="L120" s="194">
        <v>0</v>
      </c>
      <c r="M120" s="194"/>
      <c r="N120" s="194">
        <f t="shared" si="0"/>
        <v>0</v>
      </c>
      <c r="O120" s="194"/>
      <c r="P120" s="194"/>
      <c r="Q120" s="194"/>
      <c r="R120" s="137"/>
      <c r="T120" s="138" t="s">
        <v>5</v>
      </c>
      <c r="U120" s="40" t="s">
        <v>39</v>
      </c>
      <c r="V120" s="139">
        <v>0.92</v>
      </c>
      <c r="W120" s="139">
        <f t="shared" si="1"/>
        <v>3.68</v>
      </c>
      <c r="X120" s="139">
        <v>0</v>
      </c>
      <c r="Y120" s="139">
        <f t="shared" si="2"/>
        <v>0</v>
      </c>
      <c r="Z120" s="139">
        <v>0</v>
      </c>
      <c r="AA120" s="140">
        <f t="shared" si="3"/>
        <v>0</v>
      </c>
      <c r="AR120" s="18" t="s">
        <v>122</v>
      </c>
      <c r="AT120" s="18" t="s">
        <v>118</v>
      </c>
      <c r="AU120" s="18" t="s">
        <v>123</v>
      </c>
      <c r="AY120" s="18" t="s">
        <v>116</v>
      </c>
      <c r="BE120" s="141">
        <f t="shared" si="4"/>
        <v>0</v>
      </c>
      <c r="BF120" s="141">
        <f t="shared" si="5"/>
        <v>0</v>
      </c>
      <c r="BG120" s="141">
        <f t="shared" si="6"/>
        <v>0</v>
      </c>
      <c r="BH120" s="141">
        <f t="shared" si="7"/>
        <v>0</v>
      </c>
      <c r="BI120" s="141">
        <f t="shared" si="8"/>
        <v>0</v>
      </c>
      <c r="BJ120" s="18" t="s">
        <v>123</v>
      </c>
      <c r="BK120" s="142">
        <f t="shared" si="9"/>
        <v>0</v>
      </c>
      <c r="BL120" s="18" t="s">
        <v>122</v>
      </c>
      <c r="BM120" s="18" t="s">
        <v>150</v>
      </c>
    </row>
    <row r="121" spans="2:65" s="1" customFormat="1" ht="25.5" customHeight="1">
      <c r="B121" s="132"/>
      <c r="C121" s="143" t="s">
        <v>151</v>
      </c>
      <c r="D121" s="143" t="s">
        <v>126</v>
      </c>
      <c r="E121" s="144" t="s">
        <v>152</v>
      </c>
      <c r="F121" s="193" t="s">
        <v>153</v>
      </c>
      <c r="G121" s="193"/>
      <c r="H121" s="193"/>
      <c r="I121" s="193"/>
      <c r="J121" s="145" t="s">
        <v>134</v>
      </c>
      <c r="K121" s="146">
        <v>4</v>
      </c>
      <c r="L121" s="195">
        <v>0</v>
      </c>
      <c r="M121" s="195"/>
      <c r="N121" s="195">
        <f t="shared" si="0"/>
        <v>0</v>
      </c>
      <c r="O121" s="194"/>
      <c r="P121" s="194"/>
      <c r="Q121" s="194"/>
      <c r="R121" s="137"/>
      <c r="T121" s="138" t="s">
        <v>5</v>
      </c>
      <c r="U121" s="40" t="s">
        <v>39</v>
      </c>
      <c r="V121" s="139">
        <v>0</v>
      </c>
      <c r="W121" s="139">
        <f t="shared" si="1"/>
        <v>0</v>
      </c>
      <c r="X121" s="139">
        <v>4.13E-3</v>
      </c>
      <c r="Y121" s="139">
        <f t="shared" si="2"/>
        <v>1.652E-2</v>
      </c>
      <c r="Z121" s="139">
        <v>0</v>
      </c>
      <c r="AA121" s="140">
        <f t="shared" si="3"/>
        <v>0</v>
      </c>
      <c r="AR121" s="18" t="s">
        <v>129</v>
      </c>
      <c r="AT121" s="18" t="s">
        <v>126</v>
      </c>
      <c r="AU121" s="18" t="s">
        <v>123</v>
      </c>
      <c r="AY121" s="18" t="s">
        <v>116</v>
      </c>
      <c r="BE121" s="141">
        <f t="shared" si="4"/>
        <v>0</v>
      </c>
      <c r="BF121" s="141">
        <f t="shared" si="5"/>
        <v>0</v>
      </c>
      <c r="BG121" s="141">
        <f t="shared" si="6"/>
        <v>0</v>
      </c>
      <c r="BH121" s="141">
        <f t="shared" si="7"/>
        <v>0</v>
      </c>
      <c r="BI121" s="141">
        <f t="shared" si="8"/>
        <v>0</v>
      </c>
      <c r="BJ121" s="18" t="s">
        <v>123</v>
      </c>
      <c r="BK121" s="142">
        <f t="shared" si="9"/>
        <v>0</v>
      </c>
      <c r="BL121" s="18" t="s">
        <v>129</v>
      </c>
      <c r="BM121" s="18" t="s">
        <v>154</v>
      </c>
    </row>
    <row r="122" spans="2:65" s="1" customFormat="1" ht="25.5" customHeight="1">
      <c r="B122" s="132"/>
      <c r="C122" s="133" t="s">
        <v>155</v>
      </c>
      <c r="D122" s="133" t="s">
        <v>118</v>
      </c>
      <c r="E122" s="134" t="s">
        <v>156</v>
      </c>
      <c r="F122" s="192" t="s">
        <v>157</v>
      </c>
      <c r="G122" s="192"/>
      <c r="H122" s="192"/>
      <c r="I122" s="192"/>
      <c r="J122" s="135" t="s">
        <v>134</v>
      </c>
      <c r="K122" s="136">
        <v>4</v>
      </c>
      <c r="L122" s="194">
        <v>0</v>
      </c>
      <c r="M122" s="194"/>
      <c r="N122" s="194">
        <f t="shared" si="0"/>
        <v>0</v>
      </c>
      <c r="O122" s="194"/>
      <c r="P122" s="194"/>
      <c r="Q122" s="194"/>
      <c r="R122" s="137"/>
      <c r="T122" s="138" t="s">
        <v>5</v>
      </c>
      <c r="U122" s="40" t="s">
        <v>39</v>
      </c>
      <c r="V122" s="139">
        <v>1.71</v>
      </c>
      <c r="W122" s="139">
        <f t="shared" si="1"/>
        <v>6.84</v>
      </c>
      <c r="X122" s="139">
        <v>0</v>
      </c>
      <c r="Y122" s="139">
        <f t="shared" si="2"/>
        <v>0</v>
      </c>
      <c r="Z122" s="139">
        <v>0</v>
      </c>
      <c r="AA122" s="140">
        <f t="shared" si="3"/>
        <v>0</v>
      </c>
      <c r="AR122" s="18" t="s">
        <v>122</v>
      </c>
      <c r="AT122" s="18" t="s">
        <v>118</v>
      </c>
      <c r="AU122" s="18" t="s">
        <v>123</v>
      </c>
      <c r="AY122" s="18" t="s">
        <v>116</v>
      </c>
      <c r="BE122" s="141">
        <f t="shared" si="4"/>
        <v>0</v>
      </c>
      <c r="BF122" s="141">
        <f t="shared" si="5"/>
        <v>0</v>
      </c>
      <c r="BG122" s="141">
        <f t="shared" si="6"/>
        <v>0</v>
      </c>
      <c r="BH122" s="141">
        <f t="shared" si="7"/>
        <v>0</v>
      </c>
      <c r="BI122" s="141">
        <f t="shared" si="8"/>
        <v>0</v>
      </c>
      <c r="BJ122" s="18" t="s">
        <v>123</v>
      </c>
      <c r="BK122" s="142">
        <f t="shared" si="9"/>
        <v>0</v>
      </c>
      <c r="BL122" s="18" t="s">
        <v>122</v>
      </c>
      <c r="BM122" s="18" t="s">
        <v>158</v>
      </c>
    </row>
    <row r="123" spans="2:65" s="1" customFormat="1" ht="25.5" customHeight="1">
      <c r="B123" s="132"/>
      <c r="C123" s="143" t="s">
        <v>159</v>
      </c>
      <c r="D123" s="143" t="s">
        <v>126</v>
      </c>
      <c r="E123" s="144" t="s">
        <v>160</v>
      </c>
      <c r="F123" s="193" t="s">
        <v>161</v>
      </c>
      <c r="G123" s="193"/>
      <c r="H123" s="193"/>
      <c r="I123" s="193"/>
      <c r="J123" s="145" t="s">
        <v>134</v>
      </c>
      <c r="K123" s="146">
        <v>4</v>
      </c>
      <c r="L123" s="195">
        <v>0</v>
      </c>
      <c r="M123" s="195"/>
      <c r="N123" s="195">
        <f t="shared" si="0"/>
        <v>0</v>
      </c>
      <c r="O123" s="194"/>
      <c r="P123" s="194"/>
      <c r="Q123" s="194"/>
      <c r="R123" s="137"/>
      <c r="T123" s="138" t="s">
        <v>5</v>
      </c>
      <c r="U123" s="40" t="s">
        <v>39</v>
      </c>
      <c r="V123" s="139">
        <v>0</v>
      </c>
      <c r="W123" s="139">
        <f t="shared" si="1"/>
        <v>0</v>
      </c>
      <c r="X123" s="139">
        <v>4.15E-3</v>
      </c>
      <c r="Y123" s="139">
        <f t="shared" si="2"/>
        <v>1.66E-2</v>
      </c>
      <c r="Z123" s="139">
        <v>0</v>
      </c>
      <c r="AA123" s="140">
        <f t="shared" si="3"/>
        <v>0</v>
      </c>
      <c r="AR123" s="18" t="s">
        <v>129</v>
      </c>
      <c r="AT123" s="18" t="s">
        <v>126</v>
      </c>
      <c r="AU123" s="18" t="s">
        <v>123</v>
      </c>
      <c r="AY123" s="18" t="s">
        <v>116</v>
      </c>
      <c r="BE123" s="141">
        <f t="shared" si="4"/>
        <v>0</v>
      </c>
      <c r="BF123" s="141">
        <f t="shared" si="5"/>
        <v>0</v>
      </c>
      <c r="BG123" s="141">
        <f t="shared" si="6"/>
        <v>0</v>
      </c>
      <c r="BH123" s="141">
        <f t="shared" si="7"/>
        <v>0</v>
      </c>
      <c r="BI123" s="141">
        <f t="shared" si="8"/>
        <v>0</v>
      </c>
      <c r="BJ123" s="18" t="s">
        <v>123</v>
      </c>
      <c r="BK123" s="142">
        <f t="shared" si="9"/>
        <v>0</v>
      </c>
      <c r="BL123" s="18" t="s">
        <v>129</v>
      </c>
      <c r="BM123" s="18" t="s">
        <v>162</v>
      </c>
    </row>
    <row r="124" spans="2:65" s="1" customFormat="1" ht="16.5" customHeight="1">
      <c r="B124" s="132"/>
      <c r="C124" s="133" t="s">
        <v>163</v>
      </c>
      <c r="D124" s="133" t="s">
        <v>118</v>
      </c>
      <c r="E124" s="134" t="s">
        <v>164</v>
      </c>
      <c r="F124" s="192" t="s">
        <v>165</v>
      </c>
      <c r="G124" s="192"/>
      <c r="H124" s="192"/>
      <c r="I124" s="192"/>
      <c r="J124" s="135" t="s">
        <v>134</v>
      </c>
      <c r="K124" s="136">
        <v>4</v>
      </c>
      <c r="L124" s="194">
        <v>0</v>
      </c>
      <c r="M124" s="194"/>
      <c r="N124" s="194">
        <f t="shared" si="0"/>
        <v>0</v>
      </c>
      <c r="O124" s="194"/>
      <c r="P124" s="194"/>
      <c r="Q124" s="194"/>
      <c r="R124" s="137"/>
      <c r="T124" s="138" t="s">
        <v>5</v>
      </c>
      <c r="U124" s="40" t="s">
        <v>39</v>
      </c>
      <c r="V124" s="139">
        <v>0.67500000000000004</v>
      </c>
      <c r="W124" s="139">
        <f t="shared" si="1"/>
        <v>2.7</v>
      </c>
      <c r="X124" s="139">
        <v>0</v>
      </c>
      <c r="Y124" s="139">
        <f t="shared" si="2"/>
        <v>0</v>
      </c>
      <c r="Z124" s="139">
        <v>0</v>
      </c>
      <c r="AA124" s="140">
        <f t="shared" si="3"/>
        <v>0</v>
      </c>
      <c r="AR124" s="18" t="s">
        <v>122</v>
      </c>
      <c r="AT124" s="18" t="s">
        <v>118</v>
      </c>
      <c r="AU124" s="18" t="s">
        <v>123</v>
      </c>
      <c r="AY124" s="18" t="s">
        <v>116</v>
      </c>
      <c r="BE124" s="141">
        <f t="shared" si="4"/>
        <v>0</v>
      </c>
      <c r="BF124" s="141">
        <f t="shared" si="5"/>
        <v>0</v>
      </c>
      <c r="BG124" s="141">
        <f t="shared" si="6"/>
        <v>0</v>
      </c>
      <c r="BH124" s="141">
        <f t="shared" si="7"/>
        <v>0</v>
      </c>
      <c r="BI124" s="141">
        <f t="shared" si="8"/>
        <v>0</v>
      </c>
      <c r="BJ124" s="18" t="s">
        <v>123</v>
      </c>
      <c r="BK124" s="142">
        <f t="shared" si="9"/>
        <v>0</v>
      </c>
      <c r="BL124" s="18" t="s">
        <v>122</v>
      </c>
      <c r="BM124" s="18" t="s">
        <v>166</v>
      </c>
    </row>
    <row r="125" spans="2:65" s="1" customFormat="1" ht="25.5" customHeight="1">
      <c r="B125" s="132"/>
      <c r="C125" s="133" t="s">
        <v>167</v>
      </c>
      <c r="D125" s="133" t="s">
        <v>118</v>
      </c>
      <c r="E125" s="134" t="s">
        <v>168</v>
      </c>
      <c r="F125" s="192" t="s">
        <v>169</v>
      </c>
      <c r="G125" s="192"/>
      <c r="H125" s="192"/>
      <c r="I125" s="192"/>
      <c r="J125" s="135" t="s">
        <v>121</v>
      </c>
      <c r="K125" s="136">
        <v>110</v>
      </c>
      <c r="L125" s="194">
        <v>0</v>
      </c>
      <c r="M125" s="194"/>
      <c r="N125" s="194">
        <f t="shared" si="0"/>
        <v>0</v>
      </c>
      <c r="O125" s="194"/>
      <c r="P125" s="194"/>
      <c r="Q125" s="194"/>
      <c r="R125" s="137"/>
      <c r="T125" s="138" t="s">
        <v>5</v>
      </c>
      <c r="U125" s="40" t="s">
        <v>39</v>
      </c>
      <c r="V125" s="139">
        <v>7.4999999999999997E-2</v>
      </c>
      <c r="W125" s="139">
        <f t="shared" si="1"/>
        <v>8.25</v>
      </c>
      <c r="X125" s="139">
        <v>0</v>
      </c>
      <c r="Y125" s="139">
        <f t="shared" si="2"/>
        <v>0</v>
      </c>
      <c r="Z125" s="139">
        <v>0</v>
      </c>
      <c r="AA125" s="140">
        <f t="shared" si="3"/>
        <v>0</v>
      </c>
      <c r="AR125" s="18" t="s">
        <v>122</v>
      </c>
      <c r="AT125" s="18" t="s">
        <v>118</v>
      </c>
      <c r="AU125" s="18" t="s">
        <v>123</v>
      </c>
      <c r="AY125" s="18" t="s">
        <v>116</v>
      </c>
      <c r="BE125" s="141">
        <f t="shared" si="4"/>
        <v>0</v>
      </c>
      <c r="BF125" s="141">
        <f t="shared" si="5"/>
        <v>0</v>
      </c>
      <c r="BG125" s="141">
        <f t="shared" si="6"/>
        <v>0</v>
      </c>
      <c r="BH125" s="141">
        <f t="shared" si="7"/>
        <v>0</v>
      </c>
      <c r="BI125" s="141">
        <f t="shared" si="8"/>
        <v>0</v>
      </c>
      <c r="BJ125" s="18" t="s">
        <v>123</v>
      </c>
      <c r="BK125" s="142">
        <f t="shared" si="9"/>
        <v>0</v>
      </c>
      <c r="BL125" s="18" t="s">
        <v>122</v>
      </c>
      <c r="BM125" s="18" t="s">
        <v>170</v>
      </c>
    </row>
    <row r="126" spans="2:65" s="1" customFormat="1" ht="16.5" customHeight="1">
      <c r="B126" s="132"/>
      <c r="C126" s="143" t="s">
        <v>171</v>
      </c>
      <c r="D126" s="143" t="s">
        <v>126</v>
      </c>
      <c r="E126" s="144" t="s">
        <v>172</v>
      </c>
      <c r="F126" s="193" t="s">
        <v>173</v>
      </c>
      <c r="G126" s="193"/>
      <c r="H126" s="193"/>
      <c r="I126" s="193"/>
      <c r="J126" s="145" t="s">
        <v>174</v>
      </c>
      <c r="K126" s="146">
        <v>103.62</v>
      </c>
      <c r="L126" s="195">
        <v>0</v>
      </c>
      <c r="M126" s="195"/>
      <c r="N126" s="195">
        <f t="shared" si="0"/>
        <v>0</v>
      </c>
      <c r="O126" s="194"/>
      <c r="P126" s="194"/>
      <c r="Q126" s="194"/>
      <c r="R126" s="137"/>
      <c r="T126" s="138" t="s">
        <v>5</v>
      </c>
      <c r="U126" s="40" t="s">
        <v>39</v>
      </c>
      <c r="V126" s="139">
        <v>0</v>
      </c>
      <c r="W126" s="139">
        <f t="shared" si="1"/>
        <v>0</v>
      </c>
      <c r="X126" s="139">
        <v>1E-3</v>
      </c>
      <c r="Y126" s="139">
        <f t="shared" si="2"/>
        <v>0.10362</v>
      </c>
      <c r="Z126" s="139">
        <v>0</v>
      </c>
      <c r="AA126" s="140">
        <f t="shared" si="3"/>
        <v>0</v>
      </c>
      <c r="AR126" s="18" t="s">
        <v>129</v>
      </c>
      <c r="AT126" s="18" t="s">
        <v>126</v>
      </c>
      <c r="AU126" s="18" t="s">
        <v>123</v>
      </c>
      <c r="AY126" s="18" t="s">
        <v>116</v>
      </c>
      <c r="BE126" s="141">
        <f t="shared" si="4"/>
        <v>0</v>
      </c>
      <c r="BF126" s="141">
        <f t="shared" si="5"/>
        <v>0</v>
      </c>
      <c r="BG126" s="141">
        <f t="shared" si="6"/>
        <v>0</v>
      </c>
      <c r="BH126" s="141">
        <f t="shared" si="7"/>
        <v>0</v>
      </c>
      <c r="BI126" s="141">
        <f t="shared" si="8"/>
        <v>0</v>
      </c>
      <c r="BJ126" s="18" t="s">
        <v>123</v>
      </c>
      <c r="BK126" s="142">
        <f t="shared" si="9"/>
        <v>0</v>
      </c>
      <c r="BL126" s="18" t="s">
        <v>129</v>
      </c>
      <c r="BM126" s="18" t="s">
        <v>175</v>
      </c>
    </row>
    <row r="127" spans="2:65" s="1" customFormat="1" ht="25.5" customHeight="1">
      <c r="B127" s="132"/>
      <c r="C127" s="133" t="s">
        <v>176</v>
      </c>
      <c r="D127" s="133" t="s">
        <v>118</v>
      </c>
      <c r="E127" s="134" t="s">
        <v>177</v>
      </c>
      <c r="F127" s="192" t="s">
        <v>178</v>
      </c>
      <c r="G127" s="192"/>
      <c r="H127" s="192"/>
      <c r="I127" s="192"/>
      <c r="J127" s="135" t="s">
        <v>121</v>
      </c>
      <c r="K127" s="136">
        <v>20</v>
      </c>
      <c r="L127" s="194">
        <v>0</v>
      </c>
      <c r="M127" s="194"/>
      <c r="N127" s="194">
        <f t="shared" si="0"/>
        <v>0</v>
      </c>
      <c r="O127" s="194"/>
      <c r="P127" s="194"/>
      <c r="Q127" s="194"/>
      <c r="R127" s="137"/>
      <c r="T127" s="138" t="s">
        <v>5</v>
      </c>
      <c r="U127" s="40" t="s">
        <v>39</v>
      </c>
      <c r="V127" s="139">
        <v>9.5000000000000001E-2</v>
      </c>
      <c r="W127" s="139">
        <f t="shared" si="1"/>
        <v>1.9</v>
      </c>
      <c r="X127" s="139">
        <v>0</v>
      </c>
      <c r="Y127" s="139">
        <f t="shared" si="2"/>
        <v>0</v>
      </c>
      <c r="Z127" s="139">
        <v>0</v>
      </c>
      <c r="AA127" s="140">
        <f t="shared" si="3"/>
        <v>0</v>
      </c>
      <c r="AR127" s="18" t="s">
        <v>122</v>
      </c>
      <c r="AT127" s="18" t="s">
        <v>118</v>
      </c>
      <c r="AU127" s="18" t="s">
        <v>123</v>
      </c>
      <c r="AY127" s="18" t="s">
        <v>116</v>
      </c>
      <c r="BE127" s="141">
        <f t="shared" si="4"/>
        <v>0</v>
      </c>
      <c r="BF127" s="141">
        <f t="shared" si="5"/>
        <v>0</v>
      </c>
      <c r="BG127" s="141">
        <f t="shared" si="6"/>
        <v>0</v>
      </c>
      <c r="BH127" s="141">
        <f t="shared" si="7"/>
        <v>0</v>
      </c>
      <c r="BI127" s="141">
        <f t="shared" si="8"/>
        <v>0</v>
      </c>
      <c r="BJ127" s="18" t="s">
        <v>123</v>
      </c>
      <c r="BK127" s="142">
        <f t="shared" si="9"/>
        <v>0</v>
      </c>
      <c r="BL127" s="18" t="s">
        <v>122</v>
      </c>
      <c r="BM127" s="18" t="s">
        <v>179</v>
      </c>
    </row>
    <row r="128" spans="2:65" s="1" customFormat="1" ht="16.5" customHeight="1">
      <c r="B128" s="132"/>
      <c r="C128" s="143" t="s">
        <v>180</v>
      </c>
      <c r="D128" s="143" t="s">
        <v>126</v>
      </c>
      <c r="E128" s="144" t="s">
        <v>181</v>
      </c>
      <c r="F128" s="193" t="s">
        <v>182</v>
      </c>
      <c r="G128" s="193"/>
      <c r="H128" s="193"/>
      <c r="I128" s="193"/>
      <c r="J128" s="145" t="s">
        <v>174</v>
      </c>
      <c r="K128" s="146">
        <v>20</v>
      </c>
      <c r="L128" s="195">
        <v>0</v>
      </c>
      <c r="M128" s="195"/>
      <c r="N128" s="195">
        <f t="shared" si="0"/>
        <v>0</v>
      </c>
      <c r="O128" s="194"/>
      <c r="P128" s="194"/>
      <c r="Q128" s="194"/>
      <c r="R128" s="137"/>
      <c r="T128" s="138" t="s">
        <v>5</v>
      </c>
      <c r="U128" s="40" t="s">
        <v>39</v>
      </c>
      <c r="V128" s="139">
        <v>0</v>
      </c>
      <c r="W128" s="139">
        <f t="shared" si="1"/>
        <v>0</v>
      </c>
      <c r="X128" s="139">
        <v>1E-3</v>
      </c>
      <c r="Y128" s="139">
        <f t="shared" si="2"/>
        <v>0.02</v>
      </c>
      <c r="Z128" s="139">
        <v>0</v>
      </c>
      <c r="AA128" s="140">
        <f t="shared" si="3"/>
        <v>0</v>
      </c>
      <c r="AR128" s="18" t="s">
        <v>129</v>
      </c>
      <c r="AT128" s="18" t="s">
        <v>126</v>
      </c>
      <c r="AU128" s="18" t="s">
        <v>123</v>
      </c>
      <c r="AY128" s="18" t="s">
        <v>116</v>
      </c>
      <c r="BE128" s="141">
        <f t="shared" si="4"/>
        <v>0</v>
      </c>
      <c r="BF128" s="141">
        <f t="shared" si="5"/>
        <v>0</v>
      </c>
      <c r="BG128" s="141">
        <f t="shared" si="6"/>
        <v>0</v>
      </c>
      <c r="BH128" s="141">
        <f t="shared" si="7"/>
        <v>0</v>
      </c>
      <c r="BI128" s="141">
        <f t="shared" si="8"/>
        <v>0</v>
      </c>
      <c r="BJ128" s="18" t="s">
        <v>123</v>
      </c>
      <c r="BK128" s="142">
        <f t="shared" si="9"/>
        <v>0</v>
      </c>
      <c r="BL128" s="18" t="s">
        <v>129</v>
      </c>
      <c r="BM128" s="18" t="s">
        <v>183</v>
      </c>
    </row>
    <row r="129" spans="2:65" s="1" customFormat="1" ht="16.5" customHeight="1">
      <c r="B129" s="132"/>
      <c r="C129" s="133" t="s">
        <v>184</v>
      </c>
      <c r="D129" s="133" t="s">
        <v>118</v>
      </c>
      <c r="E129" s="134" t="s">
        <v>185</v>
      </c>
      <c r="F129" s="192" t="s">
        <v>186</v>
      </c>
      <c r="G129" s="192"/>
      <c r="H129" s="192"/>
      <c r="I129" s="192"/>
      <c r="J129" s="135" t="s">
        <v>134</v>
      </c>
      <c r="K129" s="136">
        <v>8</v>
      </c>
      <c r="L129" s="194">
        <v>0</v>
      </c>
      <c r="M129" s="194"/>
      <c r="N129" s="194">
        <f t="shared" si="0"/>
        <v>0</v>
      </c>
      <c r="O129" s="194"/>
      <c r="P129" s="194"/>
      <c r="Q129" s="194"/>
      <c r="R129" s="137"/>
      <c r="T129" s="138" t="s">
        <v>5</v>
      </c>
      <c r="U129" s="40" t="s">
        <v>39</v>
      </c>
      <c r="V129" s="139">
        <v>0.11700000000000001</v>
      </c>
      <c r="W129" s="139">
        <f t="shared" si="1"/>
        <v>0.93600000000000005</v>
      </c>
      <c r="X129" s="139">
        <v>0</v>
      </c>
      <c r="Y129" s="139">
        <f t="shared" si="2"/>
        <v>0</v>
      </c>
      <c r="Z129" s="139">
        <v>0</v>
      </c>
      <c r="AA129" s="140">
        <f t="shared" si="3"/>
        <v>0</v>
      </c>
      <c r="AR129" s="18" t="s">
        <v>122</v>
      </c>
      <c r="AT129" s="18" t="s">
        <v>118</v>
      </c>
      <c r="AU129" s="18" t="s">
        <v>123</v>
      </c>
      <c r="AY129" s="18" t="s">
        <v>116</v>
      </c>
      <c r="BE129" s="141">
        <f t="shared" si="4"/>
        <v>0</v>
      </c>
      <c r="BF129" s="141">
        <f t="shared" si="5"/>
        <v>0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8" t="s">
        <v>123</v>
      </c>
      <c r="BK129" s="142">
        <f t="shared" si="9"/>
        <v>0</v>
      </c>
      <c r="BL129" s="18" t="s">
        <v>122</v>
      </c>
      <c r="BM129" s="18" t="s">
        <v>187</v>
      </c>
    </row>
    <row r="130" spans="2:65" s="1" customFormat="1" ht="25.5" customHeight="1">
      <c r="B130" s="132"/>
      <c r="C130" s="143" t="s">
        <v>188</v>
      </c>
      <c r="D130" s="143" t="s">
        <v>126</v>
      </c>
      <c r="E130" s="144" t="s">
        <v>189</v>
      </c>
      <c r="F130" s="193" t="s">
        <v>190</v>
      </c>
      <c r="G130" s="193"/>
      <c r="H130" s="193"/>
      <c r="I130" s="193"/>
      <c r="J130" s="145" t="s">
        <v>134</v>
      </c>
      <c r="K130" s="146">
        <v>8</v>
      </c>
      <c r="L130" s="195">
        <v>0</v>
      </c>
      <c r="M130" s="195"/>
      <c r="N130" s="195">
        <f t="shared" si="0"/>
        <v>0</v>
      </c>
      <c r="O130" s="194"/>
      <c r="P130" s="194"/>
      <c r="Q130" s="194"/>
      <c r="R130" s="137"/>
      <c r="T130" s="138" t="s">
        <v>5</v>
      </c>
      <c r="U130" s="40" t="s">
        <v>39</v>
      </c>
      <c r="V130" s="139">
        <v>0</v>
      </c>
      <c r="W130" s="139">
        <f t="shared" si="1"/>
        <v>0</v>
      </c>
      <c r="X130" s="139">
        <v>1.6000000000000001E-4</v>
      </c>
      <c r="Y130" s="139">
        <f t="shared" si="2"/>
        <v>1.2800000000000001E-3</v>
      </c>
      <c r="Z130" s="139">
        <v>0</v>
      </c>
      <c r="AA130" s="140">
        <f t="shared" si="3"/>
        <v>0</v>
      </c>
      <c r="AR130" s="18" t="s">
        <v>129</v>
      </c>
      <c r="AT130" s="18" t="s">
        <v>126</v>
      </c>
      <c r="AU130" s="18" t="s">
        <v>123</v>
      </c>
      <c r="AY130" s="18" t="s">
        <v>116</v>
      </c>
      <c r="BE130" s="141">
        <f t="shared" si="4"/>
        <v>0</v>
      </c>
      <c r="BF130" s="141">
        <f t="shared" si="5"/>
        <v>0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8" t="s">
        <v>123</v>
      </c>
      <c r="BK130" s="142">
        <f t="shared" si="9"/>
        <v>0</v>
      </c>
      <c r="BL130" s="18" t="s">
        <v>129</v>
      </c>
      <c r="BM130" s="18" t="s">
        <v>191</v>
      </c>
    </row>
    <row r="131" spans="2:65" s="1" customFormat="1" ht="16.5" customHeight="1">
      <c r="B131" s="132"/>
      <c r="C131" s="133" t="s">
        <v>192</v>
      </c>
      <c r="D131" s="133" t="s">
        <v>118</v>
      </c>
      <c r="E131" s="134" t="s">
        <v>193</v>
      </c>
      <c r="F131" s="192" t="s">
        <v>194</v>
      </c>
      <c r="G131" s="192"/>
      <c r="H131" s="192"/>
      <c r="I131" s="192"/>
      <c r="J131" s="135" t="s">
        <v>134</v>
      </c>
      <c r="K131" s="136">
        <v>4</v>
      </c>
      <c r="L131" s="194">
        <v>0</v>
      </c>
      <c r="M131" s="194"/>
      <c r="N131" s="194">
        <f t="shared" si="0"/>
        <v>0</v>
      </c>
      <c r="O131" s="194"/>
      <c r="P131" s="194"/>
      <c r="Q131" s="194"/>
      <c r="R131" s="137"/>
      <c r="T131" s="138" t="s">
        <v>5</v>
      </c>
      <c r="U131" s="40" t="s">
        <v>39</v>
      </c>
      <c r="V131" s="139">
        <v>0.16700000000000001</v>
      </c>
      <c r="W131" s="139">
        <f t="shared" si="1"/>
        <v>0.66800000000000004</v>
      </c>
      <c r="X131" s="139">
        <v>0</v>
      </c>
      <c r="Y131" s="139">
        <f t="shared" si="2"/>
        <v>0</v>
      </c>
      <c r="Z131" s="139">
        <v>0</v>
      </c>
      <c r="AA131" s="140">
        <f t="shared" si="3"/>
        <v>0</v>
      </c>
      <c r="AR131" s="18" t="s">
        <v>122</v>
      </c>
      <c r="AT131" s="18" t="s">
        <v>118</v>
      </c>
      <c r="AU131" s="18" t="s">
        <v>123</v>
      </c>
      <c r="AY131" s="18" t="s">
        <v>116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8" t="s">
        <v>123</v>
      </c>
      <c r="BK131" s="142">
        <f t="shared" si="9"/>
        <v>0</v>
      </c>
      <c r="BL131" s="18" t="s">
        <v>122</v>
      </c>
      <c r="BM131" s="18" t="s">
        <v>195</v>
      </c>
    </row>
    <row r="132" spans="2:65" s="1" customFormat="1" ht="25.5" customHeight="1">
      <c r="B132" s="132"/>
      <c r="C132" s="143" t="s">
        <v>196</v>
      </c>
      <c r="D132" s="143" t="s">
        <v>126</v>
      </c>
      <c r="E132" s="144" t="s">
        <v>197</v>
      </c>
      <c r="F132" s="193" t="s">
        <v>198</v>
      </c>
      <c r="G132" s="193"/>
      <c r="H132" s="193"/>
      <c r="I132" s="193"/>
      <c r="J132" s="145" t="s">
        <v>134</v>
      </c>
      <c r="K132" s="146">
        <v>4</v>
      </c>
      <c r="L132" s="195">
        <v>0</v>
      </c>
      <c r="M132" s="195"/>
      <c r="N132" s="195">
        <f t="shared" si="0"/>
        <v>0</v>
      </c>
      <c r="O132" s="194"/>
      <c r="P132" s="194"/>
      <c r="Q132" s="194"/>
      <c r="R132" s="137"/>
      <c r="T132" s="138" t="s">
        <v>5</v>
      </c>
      <c r="U132" s="40" t="s">
        <v>39</v>
      </c>
      <c r="V132" s="139">
        <v>0</v>
      </c>
      <c r="W132" s="139">
        <f t="shared" si="1"/>
        <v>0</v>
      </c>
      <c r="X132" s="139">
        <v>2.0000000000000001E-4</v>
      </c>
      <c r="Y132" s="139">
        <f t="shared" si="2"/>
        <v>8.0000000000000004E-4</v>
      </c>
      <c r="Z132" s="139">
        <v>0</v>
      </c>
      <c r="AA132" s="140">
        <f t="shared" si="3"/>
        <v>0</v>
      </c>
      <c r="AR132" s="18" t="s">
        <v>129</v>
      </c>
      <c r="AT132" s="18" t="s">
        <v>126</v>
      </c>
      <c r="AU132" s="18" t="s">
        <v>123</v>
      </c>
      <c r="AY132" s="18" t="s">
        <v>116</v>
      </c>
      <c r="BE132" s="141">
        <f t="shared" si="4"/>
        <v>0</v>
      </c>
      <c r="BF132" s="141">
        <f t="shared" si="5"/>
        <v>0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8" t="s">
        <v>123</v>
      </c>
      <c r="BK132" s="142">
        <f t="shared" si="9"/>
        <v>0</v>
      </c>
      <c r="BL132" s="18" t="s">
        <v>129</v>
      </c>
      <c r="BM132" s="18" t="s">
        <v>199</v>
      </c>
    </row>
    <row r="133" spans="2:65" s="1" customFormat="1" ht="25.5" customHeight="1">
      <c r="B133" s="132"/>
      <c r="C133" s="133" t="s">
        <v>200</v>
      </c>
      <c r="D133" s="133" t="s">
        <v>118</v>
      </c>
      <c r="E133" s="134" t="s">
        <v>201</v>
      </c>
      <c r="F133" s="192" t="s">
        <v>202</v>
      </c>
      <c r="G133" s="192"/>
      <c r="H133" s="192"/>
      <c r="I133" s="192"/>
      <c r="J133" s="135" t="s">
        <v>121</v>
      </c>
      <c r="K133" s="136">
        <v>110</v>
      </c>
      <c r="L133" s="194">
        <v>0</v>
      </c>
      <c r="M133" s="194"/>
      <c r="N133" s="194">
        <f t="shared" si="0"/>
        <v>0</v>
      </c>
      <c r="O133" s="194"/>
      <c r="P133" s="194"/>
      <c r="Q133" s="194"/>
      <c r="R133" s="137"/>
      <c r="T133" s="138" t="s">
        <v>5</v>
      </c>
      <c r="U133" s="40" t="s">
        <v>39</v>
      </c>
      <c r="V133" s="139">
        <v>2.4E-2</v>
      </c>
      <c r="W133" s="139">
        <f t="shared" si="1"/>
        <v>2.64</v>
      </c>
      <c r="X133" s="139">
        <v>0</v>
      </c>
      <c r="Y133" s="139">
        <f t="shared" si="2"/>
        <v>0</v>
      </c>
      <c r="Z133" s="139">
        <v>0</v>
      </c>
      <c r="AA133" s="140">
        <f t="shared" si="3"/>
        <v>0</v>
      </c>
      <c r="AR133" s="18" t="s">
        <v>122</v>
      </c>
      <c r="AT133" s="18" t="s">
        <v>118</v>
      </c>
      <c r="AU133" s="18" t="s">
        <v>123</v>
      </c>
      <c r="AY133" s="18" t="s">
        <v>116</v>
      </c>
      <c r="BE133" s="141">
        <f t="shared" si="4"/>
        <v>0</v>
      </c>
      <c r="BF133" s="141">
        <f t="shared" si="5"/>
        <v>0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8" t="s">
        <v>123</v>
      </c>
      <c r="BK133" s="142">
        <f t="shared" si="9"/>
        <v>0</v>
      </c>
      <c r="BL133" s="18" t="s">
        <v>122</v>
      </c>
      <c r="BM133" s="18" t="s">
        <v>203</v>
      </c>
    </row>
    <row r="134" spans="2:65" s="1" customFormat="1" ht="16.5" customHeight="1">
      <c r="B134" s="132"/>
      <c r="C134" s="143" t="s">
        <v>204</v>
      </c>
      <c r="D134" s="143" t="s">
        <v>126</v>
      </c>
      <c r="E134" s="144" t="s">
        <v>205</v>
      </c>
      <c r="F134" s="193" t="s">
        <v>206</v>
      </c>
      <c r="G134" s="193"/>
      <c r="H134" s="193"/>
      <c r="I134" s="193"/>
      <c r="J134" s="145" t="s">
        <v>121</v>
      </c>
      <c r="K134" s="146">
        <v>110</v>
      </c>
      <c r="L134" s="195">
        <v>0</v>
      </c>
      <c r="M134" s="195"/>
      <c r="N134" s="195">
        <f t="shared" si="0"/>
        <v>0</v>
      </c>
      <c r="O134" s="194"/>
      <c r="P134" s="194"/>
      <c r="Q134" s="194"/>
      <c r="R134" s="137"/>
      <c r="T134" s="138" t="s">
        <v>5</v>
      </c>
      <c r="U134" s="40" t="s">
        <v>39</v>
      </c>
      <c r="V134" s="139">
        <v>0</v>
      </c>
      <c r="W134" s="139">
        <f t="shared" si="1"/>
        <v>0</v>
      </c>
      <c r="X134" s="139">
        <v>2.7999999999999998E-4</v>
      </c>
      <c r="Y134" s="139">
        <f t="shared" si="2"/>
        <v>3.0799999999999998E-2</v>
      </c>
      <c r="Z134" s="139">
        <v>0</v>
      </c>
      <c r="AA134" s="140">
        <f t="shared" si="3"/>
        <v>0</v>
      </c>
      <c r="AR134" s="18" t="s">
        <v>129</v>
      </c>
      <c r="AT134" s="18" t="s">
        <v>126</v>
      </c>
      <c r="AU134" s="18" t="s">
        <v>123</v>
      </c>
      <c r="AY134" s="18" t="s">
        <v>116</v>
      </c>
      <c r="BE134" s="141">
        <f t="shared" si="4"/>
        <v>0</v>
      </c>
      <c r="BF134" s="141">
        <f t="shared" si="5"/>
        <v>0</v>
      </c>
      <c r="BG134" s="141">
        <f t="shared" si="6"/>
        <v>0</v>
      </c>
      <c r="BH134" s="141">
        <f t="shared" si="7"/>
        <v>0</v>
      </c>
      <c r="BI134" s="141">
        <f t="shared" si="8"/>
        <v>0</v>
      </c>
      <c r="BJ134" s="18" t="s">
        <v>123</v>
      </c>
      <c r="BK134" s="142">
        <f t="shared" si="9"/>
        <v>0</v>
      </c>
      <c r="BL134" s="18" t="s">
        <v>129</v>
      </c>
      <c r="BM134" s="18" t="s">
        <v>207</v>
      </c>
    </row>
    <row r="135" spans="2:65" s="1" customFormat="1" ht="25.5" customHeight="1">
      <c r="B135" s="132"/>
      <c r="C135" s="133" t="s">
        <v>208</v>
      </c>
      <c r="D135" s="133" t="s">
        <v>118</v>
      </c>
      <c r="E135" s="134" t="s">
        <v>209</v>
      </c>
      <c r="F135" s="192" t="s">
        <v>210</v>
      </c>
      <c r="G135" s="192"/>
      <c r="H135" s="192"/>
      <c r="I135" s="192"/>
      <c r="J135" s="135" t="s">
        <v>121</v>
      </c>
      <c r="K135" s="136">
        <v>40</v>
      </c>
      <c r="L135" s="194">
        <v>0</v>
      </c>
      <c r="M135" s="194"/>
      <c r="N135" s="194">
        <f t="shared" si="0"/>
        <v>0</v>
      </c>
      <c r="O135" s="194"/>
      <c r="P135" s="194"/>
      <c r="Q135" s="194"/>
      <c r="R135" s="137"/>
      <c r="T135" s="138" t="s">
        <v>5</v>
      </c>
      <c r="U135" s="40" t="s">
        <v>39</v>
      </c>
      <c r="V135" s="139">
        <v>1.4999999999999999E-2</v>
      </c>
      <c r="W135" s="139">
        <f t="shared" si="1"/>
        <v>0.6</v>
      </c>
      <c r="X135" s="139">
        <v>0</v>
      </c>
      <c r="Y135" s="139">
        <f t="shared" si="2"/>
        <v>0</v>
      </c>
      <c r="Z135" s="139">
        <v>0</v>
      </c>
      <c r="AA135" s="140">
        <f t="shared" si="3"/>
        <v>0</v>
      </c>
      <c r="AR135" s="18" t="s">
        <v>122</v>
      </c>
      <c r="AT135" s="18" t="s">
        <v>118</v>
      </c>
      <c r="AU135" s="18" t="s">
        <v>123</v>
      </c>
      <c r="AY135" s="18" t="s">
        <v>116</v>
      </c>
      <c r="BE135" s="141">
        <f t="shared" si="4"/>
        <v>0</v>
      </c>
      <c r="BF135" s="141">
        <f t="shared" si="5"/>
        <v>0</v>
      </c>
      <c r="BG135" s="141">
        <f t="shared" si="6"/>
        <v>0</v>
      </c>
      <c r="BH135" s="141">
        <f t="shared" si="7"/>
        <v>0</v>
      </c>
      <c r="BI135" s="141">
        <f t="shared" si="8"/>
        <v>0</v>
      </c>
      <c r="BJ135" s="18" t="s">
        <v>123</v>
      </c>
      <c r="BK135" s="142">
        <f t="shared" si="9"/>
        <v>0</v>
      </c>
      <c r="BL135" s="18" t="s">
        <v>122</v>
      </c>
      <c r="BM135" s="18" t="s">
        <v>211</v>
      </c>
    </row>
    <row r="136" spans="2:65" s="1" customFormat="1" ht="16.5" customHeight="1">
      <c r="B136" s="132"/>
      <c r="C136" s="143" t="s">
        <v>212</v>
      </c>
      <c r="D136" s="143" t="s">
        <v>126</v>
      </c>
      <c r="E136" s="144" t="s">
        <v>213</v>
      </c>
      <c r="F136" s="193" t="s">
        <v>214</v>
      </c>
      <c r="G136" s="193"/>
      <c r="H136" s="193"/>
      <c r="I136" s="193"/>
      <c r="J136" s="145" t="s">
        <v>121</v>
      </c>
      <c r="K136" s="146">
        <v>40</v>
      </c>
      <c r="L136" s="195">
        <v>0</v>
      </c>
      <c r="M136" s="195"/>
      <c r="N136" s="195">
        <f t="shared" si="0"/>
        <v>0</v>
      </c>
      <c r="O136" s="194"/>
      <c r="P136" s="194"/>
      <c r="Q136" s="194"/>
      <c r="R136" s="137"/>
      <c r="T136" s="138" t="s">
        <v>5</v>
      </c>
      <c r="U136" s="40" t="s">
        <v>39</v>
      </c>
      <c r="V136" s="139">
        <v>0</v>
      </c>
      <c r="W136" s="139">
        <f t="shared" si="1"/>
        <v>0</v>
      </c>
      <c r="X136" s="139">
        <v>1.3999999999999999E-4</v>
      </c>
      <c r="Y136" s="139">
        <f t="shared" si="2"/>
        <v>5.5999999999999991E-3</v>
      </c>
      <c r="Z136" s="139">
        <v>0</v>
      </c>
      <c r="AA136" s="140">
        <f t="shared" si="3"/>
        <v>0</v>
      </c>
      <c r="AR136" s="18" t="s">
        <v>129</v>
      </c>
      <c r="AT136" s="18" t="s">
        <v>126</v>
      </c>
      <c r="AU136" s="18" t="s">
        <v>123</v>
      </c>
      <c r="AY136" s="18" t="s">
        <v>116</v>
      </c>
      <c r="BE136" s="141">
        <f t="shared" si="4"/>
        <v>0</v>
      </c>
      <c r="BF136" s="141">
        <f t="shared" si="5"/>
        <v>0</v>
      </c>
      <c r="BG136" s="141">
        <f t="shared" si="6"/>
        <v>0</v>
      </c>
      <c r="BH136" s="141">
        <f t="shared" si="7"/>
        <v>0</v>
      </c>
      <c r="BI136" s="141">
        <f t="shared" si="8"/>
        <v>0</v>
      </c>
      <c r="BJ136" s="18" t="s">
        <v>123</v>
      </c>
      <c r="BK136" s="142">
        <f t="shared" si="9"/>
        <v>0</v>
      </c>
      <c r="BL136" s="18" t="s">
        <v>129</v>
      </c>
      <c r="BM136" s="18" t="s">
        <v>215</v>
      </c>
    </row>
    <row r="137" spans="2:65" s="1" customFormat="1" ht="25.5" customHeight="1">
      <c r="B137" s="132"/>
      <c r="C137" s="133" t="s">
        <v>216</v>
      </c>
      <c r="D137" s="133" t="s">
        <v>118</v>
      </c>
      <c r="E137" s="134" t="s">
        <v>217</v>
      </c>
      <c r="F137" s="192" t="s">
        <v>218</v>
      </c>
      <c r="G137" s="192"/>
      <c r="H137" s="192"/>
      <c r="I137" s="192"/>
      <c r="J137" s="135" t="s">
        <v>121</v>
      </c>
      <c r="K137" s="136">
        <v>110</v>
      </c>
      <c r="L137" s="194">
        <v>0</v>
      </c>
      <c r="M137" s="194"/>
      <c r="N137" s="194">
        <f t="shared" si="0"/>
        <v>0</v>
      </c>
      <c r="O137" s="194"/>
      <c r="P137" s="194"/>
      <c r="Q137" s="194"/>
      <c r="R137" s="137"/>
      <c r="T137" s="138" t="s">
        <v>5</v>
      </c>
      <c r="U137" s="40" t="s">
        <v>39</v>
      </c>
      <c r="V137" s="139">
        <v>0.1</v>
      </c>
      <c r="W137" s="139">
        <f t="shared" si="1"/>
        <v>11</v>
      </c>
      <c r="X137" s="139">
        <v>0</v>
      </c>
      <c r="Y137" s="139">
        <f t="shared" si="2"/>
        <v>0</v>
      </c>
      <c r="Z137" s="139">
        <v>0</v>
      </c>
      <c r="AA137" s="140">
        <f t="shared" si="3"/>
        <v>0</v>
      </c>
      <c r="AR137" s="18" t="s">
        <v>122</v>
      </c>
      <c r="AT137" s="18" t="s">
        <v>118</v>
      </c>
      <c r="AU137" s="18" t="s">
        <v>123</v>
      </c>
      <c r="AY137" s="18" t="s">
        <v>116</v>
      </c>
      <c r="BE137" s="141">
        <f t="shared" si="4"/>
        <v>0</v>
      </c>
      <c r="BF137" s="141">
        <f t="shared" si="5"/>
        <v>0</v>
      </c>
      <c r="BG137" s="141">
        <f t="shared" si="6"/>
        <v>0</v>
      </c>
      <c r="BH137" s="141">
        <f t="shared" si="7"/>
        <v>0</v>
      </c>
      <c r="BI137" s="141">
        <f t="shared" si="8"/>
        <v>0</v>
      </c>
      <c r="BJ137" s="18" t="s">
        <v>123</v>
      </c>
      <c r="BK137" s="142">
        <f t="shared" si="9"/>
        <v>0</v>
      </c>
      <c r="BL137" s="18" t="s">
        <v>122</v>
      </c>
      <c r="BM137" s="18" t="s">
        <v>219</v>
      </c>
    </row>
    <row r="138" spans="2:65" s="1" customFormat="1" ht="16.5" customHeight="1">
      <c r="B138" s="132"/>
      <c r="C138" s="143" t="s">
        <v>220</v>
      </c>
      <c r="D138" s="143" t="s">
        <v>126</v>
      </c>
      <c r="E138" s="144" t="s">
        <v>221</v>
      </c>
      <c r="F138" s="193" t="s">
        <v>222</v>
      </c>
      <c r="G138" s="193"/>
      <c r="H138" s="193"/>
      <c r="I138" s="193"/>
      <c r="J138" s="145" t="s">
        <v>121</v>
      </c>
      <c r="K138" s="146">
        <v>110</v>
      </c>
      <c r="L138" s="195">
        <v>0</v>
      </c>
      <c r="M138" s="195"/>
      <c r="N138" s="195">
        <f t="shared" si="0"/>
        <v>0</v>
      </c>
      <c r="O138" s="194"/>
      <c r="P138" s="194"/>
      <c r="Q138" s="194"/>
      <c r="R138" s="137"/>
      <c r="T138" s="138" t="s">
        <v>5</v>
      </c>
      <c r="U138" s="40" t="s">
        <v>39</v>
      </c>
      <c r="V138" s="139">
        <v>0</v>
      </c>
      <c r="W138" s="139">
        <f t="shared" si="1"/>
        <v>0</v>
      </c>
      <c r="X138" s="139">
        <v>9.6000000000000002E-4</v>
      </c>
      <c r="Y138" s="139">
        <f t="shared" si="2"/>
        <v>0.1056</v>
      </c>
      <c r="Z138" s="139">
        <v>0</v>
      </c>
      <c r="AA138" s="140">
        <f t="shared" si="3"/>
        <v>0</v>
      </c>
      <c r="AR138" s="18" t="s">
        <v>129</v>
      </c>
      <c r="AT138" s="18" t="s">
        <v>126</v>
      </c>
      <c r="AU138" s="18" t="s">
        <v>123</v>
      </c>
      <c r="AY138" s="18" t="s">
        <v>116</v>
      </c>
      <c r="BE138" s="141">
        <f t="shared" si="4"/>
        <v>0</v>
      </c>
      <c r="BF138" s="141">
        <f t="shared" si="5"/>
        <v>0</v>
      </c>
      <c r="BG138" s="141">
        <f t="shared" si="6"/>
        <v>0</v>
      </c>
      <c r="BH138" s="141">
        <f t="shared" si="7"/>
        <v>0</v>
      </c>
      <c r="BI138" s="141">
        <f t="shared" si="8"/>
        <v>0</v>
      </c>
      <c r="BJ138" s="18" t="s">
        <v>123</v>
      </c>
      <c r="BK138" s="142">
        <f t="shared" si="9"/>
        <v>0</v>
      </c>
      <c r="BL138" s="18" t="s">
        <v>129</v>
      </c>
      <c r="BM138" s="18" t="s">
        <v>223</v>
      </c>
    </row>
    <row r="139" spans="2:65" s="1" customFormat="1" ht="25.5" customHeight="1">
      <c r="B139" s="132"/>
      <c r="C139" s="133" t="s">
        <v>224</v>
      </c>
      <c r="D139" s="133" t="s">
        <v>118</v>
      </c>
      <c r="E139" s="134" t="s">
        <v>225</v>
      </c>
      <c r="F139" s="192" t="s">
        <v>226</v>
      </c>
      <c r="G139" s="192"/>
      <c r="H139" s="192"/>
      <c r="I139" s="192"/>
      <c r="J139" s="135" t="s">
        <v>134</v>
      </c>
      <c r="K139" s="136">
        <v>4</v>
      </c>
      <c r="L139" s="194">
        <v>0</v>
      </c>
      <c r="M139" s="194"/>
      <c r="N139" s="194">
        <f t="shared" si="0"/>
        <v>0</v>
      </c>
      <c r="O139" s="194"/>
      <c r="P139" s="194"/>
      <c r="Q139" s="194"/>
      <c r="R139" s="137"/>
      <c r="T139" s="138" t="s">
        <v>5</v>
      </c>
      <c r="U139" s="40" t="s">
        <v>39</v>
      </c>
      <c r="V139" s="139">
        <v>3.7330000000000001</v>
      </c>
      <c r="W139" s="139">
        <f t="shared" si="1"/>
        <v>14.932</v>
      </c>
      <c r="X139" s="139">
        <v>0</v>
      </c>
      <c r="Y139" s="139">
        <f t="shared" si="2"/>
        <v>0</v>
      </c>
      <c r="Z139" s="139">
        <v>0</v>
      </c>
      <c r="AA139" s="140">
        <f t="shared" si="3"/>
        <v>0</v>
      </c>
      <c r="AR139" s="18" t="s">
        <v>122</v>
      </c>
      <c r="AT139" s="18" t="s">
        <v>118</v>
      </c>
      <c r="AU139" s="18" t="s">
        <v>123</v>
      </c>
      <c r="AY139" s="18" t="s">
        <v>116</v>
      </c>
      <c r="BE139" s="141">
        <f t="shared" si="4"/>
        <v>0</v>
      </c>
      <c r="BF139" s="141">
        <f t="shared" si="5"/>
        <v>0</v>
      </c>
      <c r="BG139" s="141">
        <f t="shared" si="6"/>
        <v>0</v>
      </c>
      <c r="BH139" s="141">
        <f t="shared" si="7"/>
        <v>0</v>
      </c>
      <c r="BI139" s="141">
        <f t="shared" si="8"/>
        <v>0</v>
      </c>
      <c r="BJ139" s="18" t="s">
        <v>123</v>
      </c>
      <c r="BK139" s="142">
        <f t="shared" si="9"/>
        <v>0</v>
      </c>
      <c r="BL139" s="18" t="s">
        <v>122</v>
      </c>
      <c r="BM139" s="18" t="s">
        <v>227</v>
      </c>
    </row>
    <row r="140" spans="2:65" s="1" customFormat="1" ht="38.25" customHeight="1">
      <c r="B140" s="132"/>
      <c r="C140" s="143" t="s">
        <v>228</v>
      </c>
      <c r="D140" s="143" t="s">
        <v>126</v>
      </c>
      <c r="E140" s="144" t="s">
        <v>229</v>
      </c>
      <c r="F140" s="193" t="s">
        <v>230</v>
      </c>
      <c r="G140" s="193"/>
      <c r="H140" s="193"/>
      <c r="I140" s="193"/>
      <c r="J140" s="145" t="s">
        <v>134</v>
      </c>
      <c r="K140" s="146">
        <v>4</v>
      </c>
      <c r="L140" s="195">
        <v>0</v>
      </c>
      <c r="M140" s="195"/>
      <c r="N140" s="195">
        <f t="shared" si="0"/>
        <v>0</v>
      </c>
      <c r="O140" s="194"/>
      <c r="P140" s="194"/>
      <c r="Q140" s="194"/>
      <c r="R140" s="137"/>
      <c r="T140" s="138" t="s">
        <v>5</v>
      </c>
      <c r="U140" s="40" t="s">
        <v>39</v>
      </c>
      <c r="V140" s="139">
        <v>0</v>
      </c>
      <c r="W140" s="139">
        <f t="shared" si="1"/>
        <v>0</v>
      </c>
      <c r="X140" s="139">
        <v>6.2E-2</v>
      </c>
      <c r="Y140" s="139">
        <f t="shared" si="2"/>
        <v>0.248</v>
      </c>
      <c r="Z140" s="139">
        <v>0</v>
      </c>
      <c r="AA140" s="140">
        <f t="shared" si="3"/>
        <v>0</v>
      </c>
      <c r="AR140" s="18" t="s">
        <v>129</v>
      </c>
      <c r="AT140" s="18" t="s">
        <v>126</v>
      </c>
      <c r="AU140" s="18" t="s">
        <v>123</v>
      </c>
      <c r="AY140" s="18" t="s">
        <v>116</v>
      </c>
      <c r="BE140" s="141">
        <f t="shared" si="4"/>
        <v>0</v>
      </c>
      <c r="BF140" s="141">
        <f t="shared" si="5"/>
        <v>0</v>
      </c>
      <c r="BG140" s="141">
        <f t="shared" si="6"/>
        <v>0</v>
      </c>
      <c r="BH140" s="141">
        <f t="shared" si="7"/>
        <v>0</v>
      </c>
      <c r="BI140" s="141">
        <f t="shared" si="8"/>
        <v>0</v>
      </c>
      <c r="BJ140" s="18" t="s">
        <v>123</v>
      </c>
      <c r="BK140" s="142">
        <f t="shared" si="9"/>
        <v>0</v>
      </c>
      <c r="BL140" s="18" t="s">
        <v>129</v>
      </c>
      <c r="BM140" s="18" t="s">
        <v>231</v>
      </c>
    </row>
    <row r="141" spans="2:65" s="9" customFormat="1" ht="29.85" customHeight="1">
      <c r="B141" s="121"/>
      <c r="C141" s="122"/>
      <c r="D141" s="131" t="s">
        <v>98</v>
      </c>
      <c r="E141" s="131"/>
      <c r="F141" s="131"/>
      <c r="G141" s="131"/>
      <c r="H141" s="131"/>
      <c r="I141" s="131"/>
      <c r="J141" s="131"/>
      <c r="K141" s="131"/>
      <c r="L141" s="131"/>
      <c r="M141" s="131"/>
      <c r="N141" s="190">
        <f>BK141</f>
        <v>0</v>
      </c>
      <c r="O141" s="191"/>
      <c r="P141" s="191"/>
      <c r="Q141" s="191"/>
      <c r="R141" s="124"/>
      <c r="T141" s="125"/>
      <c r="U141" s="122"/>
      <c r="V141" s="122"/>
      <c r="W141" s="126">
        <f>SUM(W142:W147)</f>
        <v>62.260000000000005</v>
      </c>
      <c r="X141" s="122"/>
      <c r="Y141" s="126">
        <f>SUM(Y142:Y147)</f>
        <v>5.7431000000000001</v>
      </c>
      <c r="Z141" s="122"/>
      <c r="AA141" s="127">
        <f>SUM(AA142:AA147)</f>
        <v>0</v>
      </c>
      <c r="AR141" s="128" t="s">
        <v>115</v>
      </c>
      <c r="AT141" s="129" t="s">
        <v>71</v>
      </c>
      <c r="AU141" s="129" t="s">
        <v>77</v>
      </c>
      <c r="AY141" s="128" t="s">
        <v>116</v>
      </c>
      <c r="BK141" s="130">
        <f>SUM(BK142:BK147)</f>
        <v>0</v>
      </c>
    </row>
    <row r="142" spans="2:65" s="1" customFormat="1" ht="38.25" customHeight="1">
      <c r="B142" s="132"/>
      <c r="C142" s="133" t="s">
        <v>77</v>
      </c>
      <c r="D142" s="133" t="s">
        <v>118</v>
      </c>
      <c r="E142" s="134" t="s">
        <v>232</v>
      </c>
      <c r="F142" s="192" t="s">
        <v>233</v>
      </c>
      <c r="G142" s="192"/>
      <c r="H142" s="192"/>
      <c r="I142" s="192"/>
      <c r="J142" s="135" t="s">
        <v>121</v>
      </c>
      <c r="K142" s="136">
        <v>110</v>
      </c>
      <c r="L142" s="194">
        <v>0</v>
      </c>
      <c r="M142" s="194"/>
      <c r="N142" s="194">
        <f t="shared" ref="N142:N147" si="10">ROUND(L142*K142,3)</f>
        <v>0</v>
      </c>
      <c r="O142" s="194"/>
      <c r="P142" s="194"/>
      <c r="Q142" s="194"/>
      <c r="R142" s="137"/>
      <c r="T142" s="138" t="s">
        <v>5</v>
      </c>
      <c r="U142" s="40" t="s">
        <v>39</v>
      </c>
      <c r="V142" s="139">
        <v>0.22900000000000001</v>
      </c>
      <c r="W142" s="139">
        <f t="shared" ref="W142:W147" si="11">V142*K142</f>
        <v>25.19</v>
      </c>
      <c r="X142" s="139">
        <v>0</v>
      </c>
      <c r="Y142" s="139">
        <f t="shared" ref="Y142:Y147" si="12">X142*K142</f>
        <v>0</v>
      </c>
      <c r="Z142" s="139">
        <v>0</v>
      </c>
      <c r="AA142" s="140">
        <f t="shared" ref="AA142:AA147" si="13">Z142*K142</f>
        <v>0</v>
      </c>
      <c r="AR142" s="18" t="s">
        <v>122</v>
      </c>
      <c r="AT142" s="18" t="s">
        <v>118</v>
      </c>
      <c r="AU142" s="18" t="s">
        <v>123</v>
      </c>
      <c r="AY142" s="18" t="s">
        <v>116</v>
      </c>
      <c r="BE142" s="141">
        <f t="shared" ref="BE142:BE147" si="14">IF(U142="základná",N142,0)</f>
        <v>0</v>
      </c>
      <c r="BF142" s="141">
        <f t="shared" ref="BF142:BF147" si="15">IF(U142="znížená",N142,0)</f>
        <v>0</v>
      </c>
      <c r="BG142" s="141">
        <f t="shared" ref="BG142:BG147" si="16">IF(U142="zákl. prenesená",N142,0)</f>
        <v>0</v>
      </c>
      <c r="BH142" s="141">
        <f t="shared" ref="BH142:BH147" si="17">IF(U142="zníž. prenesená",N142,0)</f>
        <v>0</v>
      </c>
      <c r="BI142" s="141">
        <f t="shared" ref="BI142:BI147" si="18">IF(U142="nulová",N142,0)</f>
        <v>0</v>
      </c>
      <c r="BJ142" s="18" t="s">
        <v>123</v>
      </c>
      <c r="BK142" s="142">
        <f t="shared" ref="BK142:BK147" si="19">ROUND(L142*K142,3)</f>
        <v>0</v>
      </c>
      <c r="BL142" s="18" t="s">
        <v>122</v>
      </c>
      <c r="BM142" s="18" t="s">
        <v>234</v>
      </c>
    </row>
    <row r="143" spans="2:65" s="1" customFormat="1" ht="38.25" customHeight="1">
      <c r="B143" s="132"/>
      <c r="C143" s="133" t="s">
        <v>123</v>
      </c>
      <c r="D143" s="133" t="s">
        <v>118</v>
      </c>
      <c r="E143" s="134" t="s">
        <v>235</v>
      </c>
      <c r="F143" s="192" t="s">
        <v>236</v>
      </c>
      <c r="G143" s="192"/>
      <c r="H143" s="192"/>
      <c r="I143" s="192"/>
      <c r="J143" s="135" t="s">
        <v>121</v>
      </c>
      <c r="K143" s="136">
        <v>110</v>
      </c>
      <c r="L143" s="194">
        <v>0</v>
      </c>
      <c r="M143" s="194"/>
      <c r="N143" s="194">
        <f t="shared" si="10"/>
        <v>0</v>
      </c>
      <c r="O143" s="194"/>
      <c r="P143" s="194"/>
      <c r="Q143" s="194"/>
      <c r="R143" s="137"/>
      <c r="T143" s="138" t="s">
        <v>5</v>
      </c>
      <c r="U143" s="40" t="s">
        <v>39</v>
      </c>
      <c r="V143" s="139">
        <v>6.0999999999999999E-2</v>
      </c>
      <c r="W143" s="139">
        <f t="shared" si="11"/>
        <v>6.71</v>
      </c>
      <c r="X143" s="139">
        <v>0</v>
      </c>
      <c r="Y143" s="139">
        <f t="shared" si="12"/>
        <v>0</v>
      </c>
      <c r="Z143" s="139">
        <v>0</v>
      </c>
      <c r="AA143" s="140">
        <f t="shared" si="13"/>
        <v>0</v>
      </c>
      <c r="AR143" s="18" t="s">
        <v>122</v>
      </c>
      <c r="AT143" s="18" t="s">
        <v>118</v>
      </c>
      <c r="AU143" s="18" t="s">
        <v>123</v>
      </c>
      <c r="AY143" s="18" t="s">
        <v>116</v>
      </c>
      <c r="BE143" s="141">
        <f t="shared" si="14"/>
        <v>0</v>
      </c>
      <c r="BF143" s="141">
        <f t="shared" si="15"/>
        <v>0</v>
      </c>
      <c r="BG143" s="141">
        <f t="shared" si="16"/>
        <v>0</v>
      </c>
      <c r="BH143" s="141">
        <f t="shared" si="17"/>
        <v>0</v>
      </c>
      <c r="BI143" s="141">
        <f t="shared" si="18"/>
        <v>0</v>
      </c>
      <c r="BJ143" s="18" t="s">
        <v>123</v>
      </c>
      <c r="BK143" s="142">
        <f t="shared" si="19"/>
        <v>0</v>
      </c>
      <c r="BL143" s="18" t="s">
        <v>122</v>
      </c>
      <c r="BM143" s="18" t="s">
        <v>237</v>
      </c>
    </row>
    <row r="144" spans="2:65" s="1" customFormat="1" ht="16.5" customHeight="1">
      <c r="B144" s="132"/>
      <c r="C144" s="143" t="s">
        <v>115</v>
      </c>
      <c r="D144" s="143" t="s">
        <v>126</v>
      </c>
      <c r="E144" s="144" t="s">
        <v>238</v>
      </c>
      <c r="F144" s="193" t="s">
        <v>239</v>
      </c>
      <c r="G144" s="193"/>
      <c r="H144" s="193"/>
      <c r="I144" s="193"/>
      <c r="J144" s="145" t="s">
        <v>240</v>
      </c>
      <c r="K144" s="146">
        <v>5.72</v>
      </c>
      <c r="L144" s="195">
        <v>0</v>
      </c>
      <c r="M144" s="195"/>
      <c r="N144" s="195">
        <f t="shared" si="10"/>
        <v>0</v>
      </c>
      <c r="O144" s="194"/>
      <c r="P144" s="194"/>
      <c r="Q144" s="194"/>
      <c r="R144" s="137"/>
      <c r="T144" s="138" t="s">
        <v>5</v>
      </c>
      <c r="U144" s="40" t="s">
        <v>39</v>
      </c>
      <c r="V144" s="139">
        <v>0</v>
      </c>
      <c r="W144" s="139">
        <f t="shared" si="11"/>
        <v>0</v>
      </c>
      <c r="X144" s="139">
        <v>1</v>
      </c>
      <c r="Y144" s="139">
        <f t="shared" si="12"/>
        <v>5.72</v>
      </c>
      <c r="Z144" s="139">
        <v>0</v>
      </c>
      <c r="AA144" s="140">
        <f t="shared" si="13"/>
        <v>0</v>
      </c>
      <c r="AR144" s="18" t="s">
        <v>129</v>
      </c>
      <c r="AT144" s="18" t="s">
        <v>126</v>
      </c>
      <c r="AU144" s="18" t="s">
        <v>123</v>
      </c>
      <c r="AY144" s="18" t="s">
        <v>116</v>
      </c>
      <c r="BE144" s="141">
        <f t="shared" si="14"/>
        <v>0</v>
      </c>
      <c r="BF144" s="141">
        <f t="shared" si="15"/>
        <v>0</v>
      </c>
      <c r="BG144" s="141">
        <f t="shared" si="16"/>
        <v>0</v>
      </c>
      <c r="BH144" s="141">
        <f t="shared" si="17"/>
        <v>0</v>
      </c>
      <c r="BI144" s="141">
        <f t="shared" si="18"/>
        <v>0</v>
      </c>
      <c r="BJ144" s="18" t="s">
        <v>123</v>
      </c>
      <c r="BK144" s="142">
        <f t="shared" si="19"/>
        <v>0</v>
      </c>
      <c r="BL144" s="18" t="s">
        <v>129</v>
      </c>
      <c r="BM144" s="18" t="s">
        <v>241</v>
      </c>
    </row>
    <row r="145" spans="2:65" s="1" customFormat="1" ht="25.5" customHeight="1">
      <c r="B145" s="132"/>
      <c r="C145" s="133" t="s">
        <v>242</v>
      </c>
      <c r="D145" s="133" t="s">
        <v>118</v>
      </c>
      <c r="E145" s="134" t="s">
        <v>243</v>
      </c>
      <c r="F145" s="192" t="s">
        <v>244</v>
      </c>
      <c r="G145" s="192"/>
      <c r="H145" s="192"/>
      <c r="I145" s="192"/>
      <c r="J145" s="135" t="s">
        <v>121</v>
      </c>
      <c r="K145" s="136">
        <v>110</v>
      </c>
      <c r="L145" s="194">
        <v>0</v>
      </c>
      <c r="M145" s="194"/>
      <c r="N145" s="194">
        <f t="shared" si="10"/>
        <v>0</v>
      </c>
      <c r="O145" s="194"/>
      <c r="P145" s="194"/>
      <c r="Q145" s="194"/>
      <c r="R145" s="137"/>
      <c r="T145" s="138" t="s">
        <v>5</v>
      </c>
      <c r="U145" s="40" t="s">
        <v>39</v>
      </c>
      <c r="V145" s="139">
        <v>3.3000000000000002E-2</v>
      </c>
      <c r="W145" s="139">
        <f t="shared" si="11"/>
        <v>3.6300000000000003</v>
      </c>
      <c r="X145" s="139">
        <v>0</v>
      </c>
      <c r="Y145" s="139">
        <f t="shared" si="12"/>
        <v>0</v>
      </c>
      <c r="Z145" s="139">
        <v>0</v>
      </c>
      <c r="AA145" s="140">
        <f t="shared" si="13"/>
        <v>0</v>
      </c>
      <c r="AR145" s="18" t="s">
        <v>122</v>
      </c>
      <c r="AT145" s="18" t="s">
        <v>118</v>
      </c>
      <c r="AU145" s="18" t="s">
        <v>123</v>
      </c>
      <c r="AY145" s="18" t="s">
        <v>116</v>
      </c>
      <c r="BE145" s="141">
        <f t="shared" si="14"/>
        <v>0</v>
      </c>
      <c r="BF145" s="141">
        <f t="shared" si="15"/>
        <v>0</v>
      </c>
      <c r="BG145" s="141">
        <f t="shared" si="16"/>
        <v>0</v>
      </c>
      <c r="BH145" s="141">
        <f t="shared" si="17"/>
        <v>0</v>
      </c>
      <c r="BI145" s="141">
        <f t="shared" si="18"/>
        <v>0</v>
      </c>
      <c r="BJ145" s="18" t="s">
        <v>123</v>
      </c>
      <c r="BK145" s="142">
        <f t="shared" si="19"/>
        <v>0</v>
      </c>
      <c r="BL145" s="18" t="s">
        <v>122</v>
      </c>
      <c r="BM145" s="18" t="s">
        <v>245</v>
      </c>
    </row>
    <row r="146" spans="2:65" s="1" customFormat="1" ht="25.5" customHeight="1">
      <c r="B146" s="132"/>
      <c r="C146" s="143" t="s">
        <v>246</v>
      </c>
      <c r="D146" s="143" t="s">
        <v>126</v>
      </c>
      <c r="E146" s="144" t="s">
        <v>247</v>
      </c>
      <c r="F146" s="193" t="s">
        <v>248</v>
      </c>
      <c r="G146" s="193"/>
      <c r="H146" s="193"/>
      <c r="I146" s="193"/>
      <c r="J146" s="145" t="s">
        <v>121</v>
      </c>
      <c r="K146" s="146">
        <v>110</v>
      </c>
      <c r="L146" s="195">
        <v>0</v>
      </c>
      <c r="M146" s="195"/>
      <c r="N146" s="195">
        <f t="shared" si="10"/>
        <v>0</v>
      </c>
      <c r="O146" s="194"/>
      <c r="P146" s="194"/>
      <c r="Q146" s="194"/>
      <c r="R146" s="137"/>
      <c r="T146" s="138" t="s">
        <v>5</v>
      </c>
      <c r="U146" s="40" t="s">
        <v>39</v>
      </c>
      <c r="V146" s="139">
        <v>0</v>
      </c>
      <c r="W146" s="139">
        <f t="shared" si="11"/>
        <v>0</v>
      </c>
      <c r="X146" s="139">
        <v>2.1000000000000001E-4</v>
      </c>
      <c r="Y146" s="139">
        <f t="shared" si="12"/>
        <v>2.3100000000000002E-2</v>
      </c>
      <c r="Z146" s="139">
        <v>0</v>
      </c>
      <c r="AA146" s="140">
        <f t="shared" si="13"/>
        <v>0</v>
      </c>
      <c r="AR146" s="18" t="s">
        <v>129</v>
      </c>
      <c r="AT146" s="18" t="s">
        <v>126</v>
      </c>
      <c r="AU146" s="18" t="s">
        <v>123</v>
      </c>
      <c r="AY146" s="18" t="s">
        <v>116</v>
      </c>
      <c r="BE146" s="141">
        <f t="shared" si="14"/>
        <v>0</v>
      </c>
      <c r="BF146" s="141">
        <f t="shared" si="15"/>
        <v>0</v>
      </c>
      <c r="BG146" s="141">
        <f t="shared" si="16"/>
        <v>0</v>
      </c>
      <c r="BH146" s="141">
        <f t="shared" si="17"/>
        <v>0</v>
      </c>
      <c r="BI146" s="141">
        <f t="shared" si="18"/>
        <v>0</v>
      </c>
      <c r="BJ146" s="18" t="s">
        <v>123</v>
      </c>
      <c r="BK146" s="142">
        <f t="shared" si="19"/>
        <v>0</v>
      </c>
      <c r="BL146" s="18" t="s">
        <v>129</v>
      </c>
      <c r="BM146" s="18" t="s">
        <v>249</v>
      </c>
    </row>
    <row r="147" spans="2:65" s="1" customFormat="1" ht="38.25" customHeight="1">
      <c r="B147" s="132"/>
      <c r="C147" s="133" t="s">
        <v>250</v>
      </c>
      <c r="D147" s="133" t="s">
        <v>118</v>
      </c>
      <c r="E147" s="134" t="s">
        <v>251</v>
      </c>
      <c r="F147" s="192" t="s">
        <v>252</v>
      </c>
      <c r="G147" s="192"/>
      <c r="H147" s="192"/>
      <c r="I147" s="192"/>
      <c r="J147" s="135" t="s">
        <v>121</v>
      </c>
      <c r="K147" s="136">
        <v>110</v>
      </c>
      <c r="L147" s="194">
        <v>0</v>
      </c>
      <c r="M147" s="194"/>
      <c r="N147" s="194">
        <f t="shared" si="10"/>
        <v>0</v>
      </c>
      <c r="O147" s="194"/>
      <c r="P147" s="194"/>
      <c r="Q147" s="194"/>
      <c r="R147" s="137"/>
      <c r="T147" s="138" t="s">
        <v>5</v>
      </c>
      <c r="U147" s="40" t="s">
        <v>39</v>
      </c>
      <c r="V147" s="139">
        <v>0.24299999999999999</v>
      </c>
      <c r="W147" s="139">
        <f t="shared" si="11"/>
        <v>26.73</v>
      </c>
      <c r="X147" s="139">
        <v>0</v>
      </c>
      <c r="Y147" s="139">
        <f t="shared" si="12"/>
        <v>0</v>
      </c>
      <c r="Z147" s="139">
        <v>0</v>
      </c>
      <c r="AA147" s="140">
        <f t="shared" si="13"/>
        <v>0</v>
      </c>
      <c r="AR147" s="18" t="s">
        <v>122</v>
      </c>
      <c r="AT147" s="18" t="s">
        <v>118</v>
      </c>
      <c r="AU147" s="18" t="s">
        <v>123</v>
      </c>
      <c r="AY147" s="18" t="s">
        <v>116</v>
      </c>
      <c r="BE147" s="141">
        <f t="shared" si="14"/>
        <v>0</v>
      </c>
      <c r="BF147" s="141">
        <f t="shared" si="15"/>
        <v>0</v>
      </c>
      <c r="BG147" s="141">
        <f t="shared" si="16"/>
        <v>0</v>
      </c>
      <c r="BH147" s="141">
        <f t="shared" si="17"/>
        <v>0</v>
      </c>
      <c r="BI147" s="141">
        <f t="shared" si="18"/>
        <v>0</v>
      </c>
      <c r="BJ147" s="18" t="s">
        <v>123</v>
      </c>
      <c r="BK147" s="142">
        <f t="shared" si="19"/>
        <v>0</v>
      </c>
      <c r="BL147" s="18" t="s">
        <v>122</v>
      </c>
      <c r="BM147" s="18" t="s">
        <v>253</v>
      </c>
    </row>
    <row r="148" spans="2:65" s="9" customFormat="1" ht="37.35" customHeight="1">
      <c r="B148" s="121"/>
      <c r="C148" s="122"/>
      <c r="D148" s="123" t="s">
        <v>99</v>
      </c>
      <c r="E148" s="123"/>
      <c r="F148" s="123"/>
      <c r="G148" s="123"/>
      <c r="H148" s="123"/>
      <c r="I148" s="123"/>
      <c r="J148" s="123"/>
      <c r="K148" s="123"/>
      <c r="L148" s="123"/>
      <c r="M148" s="123"/>
      <c r="N148" s="216">
        <f>BK148</f>
        <v>0</v>
      </c>
      <c r="O148" s="217"/>
      <c r="P148" s="217"/>
      <c r="Q148" s="217"/>
      <c r="R148" s="124"/>
      <c r="T148" s="125"/>
      <c r="U148" s="122"/>
      <c r="V148" s="122"/>
      <c r="W148" s="126">
        <f>SUM(W149:W156)</f>
        <v>0</v>
      </c>
      <c r="X148" s="122"/>
      <c r="Y148" s="126">
        <f>SUM(Y149:Y156)</f>
        <v>0</v>
      </c>
      <c r="Z148" s="122"/>
      <c r="AA148" s="127">
        <f>SUM(AA149:AA156)</f>
        <v>0</v>
      </c>
      <c r="AR148" s="128" t="s">
        <v>220</v>
      </c>
      <c r="AT148" s="129" t="s">
        <v>71</v>
      </c>
      <c r="AU148" s="129" t="s">
        <v>72</v>
      </c>
      <c r="AY148" s="128" t="s">
        <v>116</v>
      </c>
      <c r="BK148" s="130">
        <f>SUM(BK149:BK156)</f>
        <v>0</v>
      </c>
    </row>
    <row r="149" spans="2:65" s="1" customFormat="1" ht="38.25" customHeight="1">
      <c r="B149" s="132"/>
      <c r="C149" s="133" t="s">
        <v>254</v>
      </c>
      <c r="D149" s="133" t="s">
        <v>118</v>
      </c>
      <c r="E149" s="134" t="s">
        <v>255</v>
      </c>
      <c r="F149" s="192" t="s">
        <v>256</v>
      </c>
      <c r="G149" s="192"/>
      <c r="H149" s="192"/>
      <c r="I149" s="192"/>
      <c r="J149" s="135" t="s">
        <v>257</v>
      </c>
      <c r="K149" s="136">
        <v>1</v>
      </c>
      <c r="L149" s="194">
        <v>0</v>
      </c>
      <c r="M149" s="194"/>
      <c r="N149" s="194">
        <f t="shared" ref="N149:N156" si="20">ROUND(L149*K149,3)</f>
        <v>0</v>
      </c>
      <c r="O149" s="194"/>
      <c r="P149" s="194"/>
      <c r="Q149" s="194"/>
      <c r="R149" s="137"/>
      <c r="T149" s="138" t="s">
        <v>5</v>
      </c>
      <c r="U149" s="40" t="s">
        <v>39</v>
      </c>
      <c r="V149" s="139">
        <v>0</v>
      </c>
      <c r="W149" s="139">
        <f t="shared" ref="W149:W156" si="21">V149*K149</f>
        <v>0</v>
      </c>
      <c r="X149" s="139">
        <v>0</v>
      </c>
      <c r="Y149" s="139">
        <f t="shared" ref="Y149:Y156" si="22">X149*K149</f>
        <v>0</v>
      </c>
      <c r="Z149" s="139">
        <v>0</v>
      </c>
      <c r="AA149" s="140">
        <f t="shared" ref="AA149:AA156" si="23">Z149*K149</f>
        <v>0</v>
      </c>
      <c r="AR149" s="18" t="s">
        <v>258</v>
      </c>
      <c r="AT149" s="18" t="s">
        <v>118</v>
      </c>
      <c r="AU149" s="18" t="s">
        <v>77</v>
      </c>
      <c r="AY149" s="18" t="s">
        <v>116</v>
      </c>
      <c r="BE149" s="141">
        <f t="shared" ref="BE149:BE156" si="24">IF(U149="základná",N149,0)</f>
        <v>0</v>
      </c>
      <c r="BF149" s="141">
        <f t="shared" ref="BF149:BF156" si="25">IF(U149="znížená",N149,0)</f>
        <v>0</v>
      </c>
      <c r="BG149" s="141">
        <f t="shared" ref="BG149:BG156" si="26">IF(U149="zákl. prenesená",N149,0)</f>
        <v>0</v>
      </c>
      <c r="BH149" s="141">
        <f t="shared" ref="BH149:BH156" si="27">IF(U149="zníž. prenesená",N149,0)</f>
        <v>0</v>
      </c>
      <c r="BI149" s="141">
        <f t="shared" ref="BI149:BI156" si="28">IF(U149="nulová",N149,0)</f>
        <v>0</v>
      </c>
      <c r="BJ149" s="18" t="s">
        <v>123</v>
      </c>
      <c r="BK149" s="142">
        <f t="shared" ref="BK149:BK156" si="29">ROUND(L149*K149,3)</f>
        <v>0</v>
      </c>
      <c r="BL149" s="18" t="s">
        <v>258</v>
      </c>
      <c r="BM149" s="18" t="s">
        <v>259</v>
      </c>
    </row>
    <row r="150" spans="2:65" s="1" customFormat="1" ht="51" customHeight="1">
      <c r="B150" s="132"/>
      <c r="C150" s="133" t="s">
        <v>260</v>
      </c>
      <c r="D150" s="133" t="s">
        <v>118</v>
      </c>
      <c r="E150" s="134" t="s">
        <v>261</v>
      </c>
      <c r="F150" s="192" t="s">
        <v>262</v>
      </c>
      <c r="G150" s="192"/>
      <c r="H150" s="192"/>
      <c r="I150" s="192"/>
      <c r="J150" s="135" t="s">
        <v>257</v>
      </c>
      <c r="K150" s="136">
        <v>1</v>
      </c>
      <c r="L150" s="194">
        <v>0</v>
      </c>
      <c r="M150" s="194"/>
      <c r="N150" s="194">
        <f t="shared" si="20"/>
        <v>0</v>
      </c>
      <c r="O150" s="194"/>
      <c r="P150" s="194"/>
      <c r="Q150" s="194"/>
      <c r="R150" s="137"/>
      <c r="T150" s="138" t="s">
        <v>5</v>
      </c>
      <c r="U150" s="40" t="s">
        <v>39</v>
      </c>
      <c r="V150" s="139">
        <v>0</v>
      </c>
      <c r="W150" s="139">
        <f t="shared" si="21"/>
        <v>0</v>
      </c>
      <c r="X150" s="139">
        <v>0</v>
      </c>
      <c r="Y150" s="139">
        <f t="shared" si="22"/>
        <v>0</v>
      </c>
      <c r="Z150" s="139">
        <v>0</v>
      </c>
      <c r="AA150" s="140">
        <f t="shared" si="23"/>
        <v>0</v>
      </c>
      <c r="AR150" s="18" t="s">
        <v>258</v>
      </c>
      <c r="AT150" s="18" t="s">
        <v>118</v>
      </c>
      <c r="AU150" s="18" t="s">
        <v>77</v>
      </c>
      <c r="AY150" s="18" t="s">
        <v>116</v>
      </c>
      <c r="BE150" s="141">
        <f t="shared" si="24"/>
        <v>0</v>
      </c>
      <c r="BF150" s="141">
        <f t="shared" si="25"/>
        <v>0</v>
      </c>
      <c r="BG150" s="141">
        <f t="shared" si="26"/>
        <v>0</v>
      </c>
      <c r="BH150" s="141">
        <f t="shared" si="27"/>
        <v>0</v>
      </c>
      <c r="BI150" s="141">
        <f t="shared" si="28"/>
        <v>0</v>
      </c>
      <c r="BJ150" s="18" t="s">
        <v>123</v>
      </c>
      <c r="BK150" s="142">
        <f t="shared" si="29"/>
        <v>0</v>
      </c>
      <c r="BL150" s="18" t="s">
        <v>258</v>
      </c>
      <c r="BM150" s="18" t="s">
        <v>263</v>
      </c>
    </row>
    <row r="151" spans="2:65" s="1" customFormat="1" ht="51" customHeight="1">
      <c r="B151" s="132"/>
      <c r="C151" s="133" t="s">
        <v>264</v>
      </c>
      <c r="D151" s="133" t="s">
        <v>118</v>
      </c>
      <c r="E151" s="134" t="s">
        <v>265</v>
      </c>
      <c r="F151" s="192" t="s">
        <v>266</v>
      </c>
      <c r="G151" s="192"/>
      <c r="H151" s="192"/>
      <c r="I151" s="192"/>
      <c r="J151" s="135" t="s">
        <v>257</v>
      </c>
      <c r="K151" s="136">
        <v>1</v>
      </c>
      <c r="L151" s="194">
        <v>0</v>
      </c>
      <c r="M151" s="194"/>
      <c r="N151" s="194">
        <f t="shared" si="20"/>
        <v>0</v>
      </c>
      <c r="O151" s="194"/>
      <c r="P151" s="194"/>
      <c r="Q151" s="194"/>
      <c r="R151" s="137"/>
      <c r="T151" s="138" t="s">
        <v>5</v>
      </c>
      <c r="U151" s="40" t="s">
        <v>39</v>
      </c>
      <c r="V151" s="139">
        <v>0</v>
      </c>
      <c r="W151" s="139">
        <f t="shared" si="21"/>
        <v>0</v>
      </c>
      <c r="X151" s="139">
        <v>0</v>
      </c>
      <c r="Y151" s="139">
        <f t="shared" si="22"/>
        <v>0</v>
      </c>
      <c r="Z151" s="139">
        <v>0</v>
      </c>
      <c r="AA151" s="140">
        <f t="shared" si="23"/>
        <v>0</v>
      </c>
      <c r="AR151" s="18" t="s">
        <v>258</v>
      </c>
      <c r="AT151" s="18" t="s">
        <v>118</v>
      </c>
      <c r="AU151" s="18" t="s">
        <v>77</v>
      </c>
      <c r="AY151" s="18" t="s">
        <v>116</v>
      </c>
      <c r="BE151" s="141">
        <f t="shared" si="24"/>
        <v>0</v>
      </c>
      <c r="BF151" s="141">
        <f t="shared" si="25"/>
        <v>0</v>
      </c>
      <c r="BG151" s="141">
        <f t="shared" si="26"/>
        <v>0</v>
      </c>
      <c r="BH151" s="141">
        <f t="shared" si="27"/>
        <v>0</v>
      </c>
      <c r="BI151" s="141">
        <f t="shared" si="28"/>
        <v>0</v>
      </c>
      <c r="BJ151" s="18" t="s">
        <v>123</v>
      </c>
      <c r="BK151" s="142">
        <f t="shared" si="29"/>
        <v>0</v>
      </c>
      <c r="BL151" s="18" t="s">
        <v>258</v>
      </c>
      <c r="BM151" s="18" t="s">
        <v>267</v>
      </c>
    </row>
    <row r="152" spans="2:65" s="1" customFormat="1" ht="25.5" customHeight="1">
      <c r="B152" s="132"/>
      <c r="C152" s="133" t="s">
        <v>268</v>
      </c>
      <c r="D152" s="133" t="s">
        <v>118</v>
      </c>
      <c r="E152" s="134" t="s">
        <v>269</v>
      </c>
      <c r="F152" s="192" t="s">
        <v>270</v>
      </c>
      <c r="G152" s="192"/>
      <c r="H152" s="192"/>
      <c r="I152" s="192"/>
      <c r="J152" s="135" t="s">
        <v>257</v>
      </c>
      <c r="K152" s="136">
        <v>1</v>
      </c>
      <c r="L152" s="194">
        <v>0</v>
      </c>
      <c r="M152" s="194"/>
      <c r="N152" s="194">
        <f t="shared" si="20"/>
        <v>0</v>
      </c>
      <c r="O152" s="194"/>
      <c r="P152" s="194"/>
      <c r="Q152" s="194"/>
      <c r="R152" s="137"/>
      <c r="T152" s="138" t="s">
        <v>5</v>
      </c>
      <c r="U152" s="40" t="s">
        <v>39</v>
      </c>
      <c r="V152" s="139">
        <v>0</v>
      </c>
      <c r="W152" s="139">
        <f t="shared" si="21"/>
        <v>0</v>
      </c>
      <c r="X152" s="139">
        <v>0</v>
      </c>
      <c r="Y152" s="139">
        <f t="shared" si="22"/>
        <v>0</v>
      </c>
      <c r="Z152" s="139">
        <v>0</v>
      </c>
      <c r="AA152" s="140">
        <f t="shared" si="23"/>
        <v>0</v>
      </c>
      <c r="AR152" s="18" t="s">
        <v>258</v>
      </c>
      <c r="AT152" s="18" t="s">
        <v>118</v>
      </c>
      <c r="AU152" s="18" t="s">
        <v>77</v>
      </c>
      <c r="AY152" s="18" t="s">
        <v>116</v>
      </c>
      <c r="BE152" s="141">
        <f t="shared" si="24"/>
        <v>0</v>
      </c>
      <c r="BF152" s="141">
        <f t="shared" si="25"/>
        <v>0</v>
      </c>
      <c r="BG152" s="141">
        <f t="shared" si="26"/>
        <v>0</v>
      </c>
      <c r="BH152" s="141">
        <f t="shared" si="27"/>
        <v>0</v>
      </c>
      <c r="BI152" s="141">
        <f t="shared" si="28"/>
        <v>0</v>
      </c>
      <c r="BJ152" s="18" t="s">
        <v>123</v>
      </c>
      <c r="BK152" s="142">
        <f t="shared" si="29"/>
        <v>0</v>
      </c>
      <c r="BL152" s="18" t="s">
        <v>258</v>
      </c>
      <c r="BM152" s="18" t="s">
        <v>271</v>
      </c>
    </row>
    <row r="153" spans="2:65" s="1" customFormat="1" ht="38.25" customHeight="1">
      <c r="B153" s="132"/>
      <c r="C153" s="133" t="s">
        <v>272</v>
      </c>
      <c r="D153" s="133" t="s">
        <v>118</v>
      </c>
      <c r="E153" s="134" t="s">
        <v>273</v>
      </c>
      <c r="F153" s="192" t="s">
        <v>274</v>
      </c>
      <c r="G153" s="192"/>
      <c r="H153" s="192"/>
      <c r="I153" s="192"/>
      <c r="J153" s="135" t="s">
        <v>257</v>
      </c>
      <c r="K153" s="136">
        <v>1</v>
      </c>
      <c r="L153" s="194">
        <v>0</v>
      </c>
      <c r="M153" s="194"/>
      <c r="N153" s="194">
        <f t="shared" si="20"/>
        <v>0</v>
      </c>
      <c r="O153" s="194"/>
      <c r="P153" s="194"/>
      <c r="Q153" s="194"/>
      <c r="R153" s="137"/>
      <c r="T153" s="138" t="s">
        <v>5</v>
      </c>
      <c r="U153" s="40" t="s">
        <v>39</v>
      </c>
      <c r="V153" s="139">
        <v>0</v>
      </c>
      <c r="W153" s="139">
        <f t="shared" si="21"/>
        <v>0</v>
      </c>
      <c r="X153" s="139">
        <v>0</v>
      </c>
      <c r="Y153" s="139">
        <f t="shared" si="22"/>
        <v>0</v>
      </c>
      <c r="Z153" s="139">
        <v>0</v>
      </c>
      <c r="AA153" s="140">
        <f t="shared" si="23"/>
        <v>0</v>
      </c>
      <c r="AR153" s="18" t="s">
        <v>258</v>
      </c>
      <c r="AT153" s="18" t="s">
        <v>118</v>
      </c>
      <c r="AU153" s="18" t="s">
        <v>77</v>
      </c>
      <c r="AY153" s="18" t="s">
        <v>116</v>
      </c>
      <c r="BE153" s="141">
        <f t="shared" si="24"/>
        <v>0</v>
      </c>
      <c r="BF153" s="141">
        <f t="shared" si="25"/>
        <v>0</v>
      </c>
      <c r="BG153" s="141">
        <f t="shared" si="26"/>
        <v>0</v>
      </c>
      <c r="BH153" s="141">
        <f t="shared" si="27"/>
        <v>0</v>
      </c>
      <c r="BI153" s="141">
        <f t="shared" si="28"/>
        <v>0</v>
      </c>
      <c r="BJ153" s="18" t="s">
        <v>123</v>
      </c>
      <c r="BK153" s="142">
        <f t="shared" si="29"/>
        <v>0</v>
      </c>
      <c r="BL153" s="18" t="s">
        <v>258</v>
      </c>
      <c r="BM153" s="18" t="s">
        <v>275</v>
      </c>
    </row>
    <row r="154" spans="2:65" s="1" customFormat="1" ht="25.5" customHeight="1">
      <c r="B154" s="132"/>
      <c r="C154" s="133" t="s">
        <v>276</v>
      </c>
      <c r="D154" s="133" t="s">
        <v>118</v>
      </c>
      <c r="E154" s="134" t="s">
        <v>277</v>
      </c>
      <c r="F154" s="192" t="s">
        <v>278</v>
      </c>
      <c r="G154" s="192"/>
      <c r="H154" s="192"/>
      <c r="I154" s="192"/>
      <c r="J154" s="135" t="s">
        <v>257</v>
      </c>
      <c r="K154" s="136">
        <v>1</v>
      </c>
      <c r="L154" s="194">
        <v>0</v>
      </c>
      <c r="M154" s="194"/>
      <c r="N154" s="194">
        <f t="shared" si="20"/>
        <v>0</v>
      </c>
      <c r="O154" s="194"/>
      <c r="P154" s="194"/>
      <c r="Q154" s="194"/>
      <c r="R154" s="137"/>
      <c r="T154" s="138" t="s">
        <v>5</v>
      </c>
      <c r="U154" s="40" t="s">
        <v>39</v>
      </c>
      <c r="V154" s="139">
        <v>0</v>
      </c>
      <c r="W154" s="139">
        <f t="shared" si="21"/>
        <v>0</v>
      </c>
      <c r="X154" s="139">
        <v>0</v>
      </c>
      <c r="Y154" s="139">
        <f t="shared" si="22"/>
        <v>0</v>
      </c>
      <c r="Z154" s="139">
        <v>0</v>
      </c>
      <c r="AA154" s="140">
        <f t="shared" si="23"/>
        <v>0</v>
      </c>
      <c r="AR154" s="18" t="s">
        <v>258</v>
      </c>
      <c r="AT154" s="18" t="s">
        <v>118</v>
      </c>
      <c r="AU154" s="18" t="s">
        <v>77</v>
      </c>
      <c r="AY154" s="18" t="s">
        <v>116</v>
      </c>
      <c r="BE154" s="141">
        <f t="shared" si="24"/>
        <v>0</v>
      </c>
      <c r="BF154" s="141">
        <f t="shared" si="25"/>
        <v>0</v>
      </c>
      <c r="BG154" s="141">
        <f t="shared" si="26"/>
        <v>0</v>
      </c>
      <c r="BH154" s="141">
        <f t="shared" si="27"/>
        <v>0</v>
      </c>
      <c r="BI154" s="141">
        <f t="shared" si="28"/>
        <v>0</v>
      </c>
      <c r="BJ154" s="18" t="s">
        <v>123</v>
      </c>
      <c r="BK154" s="142">
        <f t="shared" si="29"/>
        <v>0</v>
      </c>
      <c r="BL154" s="18" t="s">
        <v>258</v>
      </c>
      <c r="BM154" s="18" t="s">
        <v>279</v>
      </c>
    </row>
    <row r="155" spans="2:65" s="1" customFormat="1" ht="25.5" customHeight="1">
      <c r="B155" s="132"/>
      <c r="C155" s="133" t="s">
        <v>280</v>
      </c>
      <c r="D155" s="133" t="s">
        <v>118</v>
      </c>
      <c r="E155" s="134" t="s">
        <v>281</v>
      </c>
      <c r="F155" s="192" t="s">
        <v>282</v>
      </c>
      <c r="G155" s="192"/>
      <c r="H155" s="192"/>
      <c r="I155" s="192"/>
      <c r="J155" s="135" t="s">
        <v>257</v>
      </c>
      <c r="K155" s="136">
        <v>1</v>
      </c>
      <c r="L155" s="194">
        <v>0</v>
      </c>
      <c r="M155" s="194"/>
      <c r="N155" s="194">
        <f t="shared" si="20"/>
        <v>0</v>
      </c>
      <c r="O155" s="194"/>
      <c r="P155" s="194"/>
      <c r="Q155" s="194"/>
      <c r="R155" s="137"/>
      <c r="T155" s="138" t="s">
        <v>5</v>
      </c>
      <c r="U155" s="40" t="s">
        <v>39</v>
      </c>
      <c r="V155" s="139">
        <v>0</v>
      </c>
      <c r="W155" s="139">
        <f t="shared" si="21"/>
        <v>0</v>
      </c>
      <c r="X155" s="139">
        <v>0</v>
      </c>
      <c r="Y155" s="139">
        <f t="shared" si="22"/>
        <v>0</v>
      </c>
      <c r="Z155" s="139">
        <v>0</v>
      </c>
      <c r="AA155" s="140">
        <f t="shared" si="23"/>
        <v>0</v>
      </c>
      <c r="AR155" s="18" t="s">
        <v>258</v>
      </c>
      <c r="AT155" s="18" t="s">
        <v>118</v>
      </c>
      <c r="AU155" s="18" t="s">
        <v>77</v>
      </c>
      <c r="AY155" s="18" t="s">
        <v>116</v>
      </c>
      <c r="BE155" s="141">
        <f t="shared" si="24"/>
        <v>0</v>
      </c>
      <c r="BF155" s="141">
        <f t="shared" si="25"/>
        <v>0</v>
      </c>
      <c r="BG155" s="141">
        <f t="shared" si="26"/>
        <v>0</v>
      </c>
      <c r="BH155" s="141">
        <f t="shared" si="27"/>
        <v>0</v>
      </c>
      <c r="BI155" s="141">
        <f t="shared" si="28"/>
        <v>0</v>
      </c>
      <c r="BJ155" s="18" t="s">
        <v>123</v>
      </c>
      <c r="BK155" s="142">
        <f t="shared" si="29"/>
        <v>0</v>
      </c>
      <c r="BL155" s="18" t="s">
        <v>258</v>
      </c>
      <c r="BM155" s="18" t="s">
        <v>283</v>
      </c>
    </row>
    <row r="156" spans="2:65" s="1" customFormat="1" ht="25.5" customHeight="1">
      <c r="B156" s="132"/>
      <c r="C156" s="133" t="s">
        <v>284</v>
      </c>
      <c r="D156" s="133" t="s">
        <v>118</v>
      </c>
      <c r="E156" s="134" t="s">
        <v>285</v>
      </c>
      <c r="F156" s="192" t="s">
        <v>286</v>
      </c>
      <c r="G156" s="192"/>
      <c r="H156" s="192"/>
      <c r="I156" s="192"/>
      <c r="J156" s="135" t="s">
        <v>257</v>
      </c>
      <c r="K156" s="136">
        <v>1</v>
      </c>
      <c r="L156" s="194">
        <v>0</v>
      </c>
      <c r="M156" s="194"/>
      <c r="N156" s="194">
        <f t="shared" si="20"/>
        <v>0</v>
      </c>
      <c r="O156" s="194"/>
      <c r="P156" s="194"/>
      <c r="Q156" s="194"/>
      <c r="R156" s="137"/>
      <c r="T156" s="138" t="s">
        <v>5</v>
      </c>
      <c r="U156" s="147" t="s">
        <v>39</v>
      </c>
      <c r="V156" s="148">
        <v>0</v>
      </c>
      <c r="W156" s="148">
        <f t="shared" si="21"/>
        <v>0</v>
      </c>
      <c r="X156" s="148">
        <v>0</v>
      </c>
      <c r="Y156" s="148">
        <f t="shared" si="22"/>
        <v>0</v>
      </c>
      <c r="Z156" s="148">
        <v>0</v>
      </c>
      <c r="AA156" s="149">
        <f t="shared" si="23"/>
        <v>0</v>
      </c>
      <c r="AR156" s="18" t="s">
        <v>258</v>
      </c>
      <c r="AT156" s="18" t="s">
        <v>118</v>
      </c>
      <c r="AU156" s="18" t="s">
        <v>77</v>
      </c>
      <c r="AY156" s="18" t="s">
        <v>116</v>
      </c>
      <c r="BE156" s="141">
        <f t="shared" si="24"/>
        <v>0</v>
      </c>
      <c r="BF156" s="141">
        <f t="shared" si="25"/>
        <v>0</v>
      </c>
      <c r="BG156" s="141">
        <f t="shared" si="26"/>
        <v>0</v>
      </c>
      <c r="BH156" s="141">
        <f t="shared" si="27"/>
        <v>0</v>
      </c>
      <c r="BI156" s="141">
        <f t="shared" si="28"/>
        <v>0</v>
      </c>
      <c r="BJ156" s="18" t="s">
        <v>123</v>
      </c>
      <c r="BK156" s="142">
        <f t="shared" si="29"/>
        <v>0</v>
      </c>
      <c r="BL156" s="18" t="s">
        <v>258</v>
      </c>
      <c r="BM156" s="18" t="s">
        <v>287</v>
      </c>
    </row>
    <row r="157" spans="2:65" s="1" customFormat="1" ht="6.95" customHeight="1">
      <c r="B157" s="55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</sheetData>
  <mergeCells count="179">
    <mergeCell ref="F154:I154"/>
    <mergeCell ref="F152:I152"/>
    <mergeCell ref="L152:M152"/>
    <mergeCell ref="N152:Q152"/>
    <mergeCell ref="F153:I153"/>
    <mergeCell ref="L153:M153"/>
    <mergeCell ref="N153:Q153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45:I145"/>
    <mergeCell ref="F147:I147"/>
    <mergeCell ref="L145:M145"/>
    <mergeCell ref="N145:Q145"/>
    <mergeCell ref="F146:I146"/>
    <mergeCell ref="L146:M146"/>
    <mergeCell ref="N146:Q146"/>
    <mergeCell ref="L147:M147"/>
    <mergeCell ref="N147:Q147"/>
    <mergeCell ref="N148:Q148"/>
    <mergeCell ref="F149:I149"/>
    <mergeCell ref="F151:I151"/>
    <mergeCell ref="L149:M149"/>
    <mergeCell ref="N149:Q149"/>
    <mergeCell ref="F150:I150"/>
    <mergeCell ref="L150:M150"/>
    <mergeCell ref="N150:Q150"/>
    <mergeCell ref="L151:M151"/>
    <mergeCell ref="N151:Q151"/>
    <mergeCell ref="M27:P27"/>
    <mergeCell ref="M26:P26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M83:Q83"/>
    <mergeCell ref="F78:P78"/>
    <mergeCell ref="M80:P80"/>
    <mergeCell ref="M82:Q82"/>
    <mergeCell ref="C85:G85"/>
    <mergeCell ref="N85:Q85"/>
    <mergeCell ref="N87:Q87"/>
    <mergeCell ref="N88:Q88"/>
    <mergeCell ref="N89:Q89"/>
    <mergeCell ref="N90:Q90"/>
    <mergeCell ref="N91:Q91"/>
    <mergeCell ref="N93:Q93"/>
    <mergeCell ref="L95:Q95"/>
    <mergeCell ref="C101:Q101"/>
    <mergeCell ref="F103:P103"/>
    <mergeCell ref="M105:P105"/>
    <mergeCell ref="M107:Q107"/>
    <mergeCell ref="M108:Q108"/>
    <mergeCell ref="F110:I110"/>
    <mergeCell ref="L110:M110"/>
    <mergeCell ref="N110:Q110"/>
    <mergeCell ref="N111:Q111"/>
    <mergeCell ref="N112:Q112"/>
    <mergeCell ref="N113:Q113"/>
    <mergeCell ref="F114:I114"/>
    <mergeCell ref="F116:I116"/>
    <mergeCell ref="L114:M114"/>
    <mergeCell ref="N114:Q114"/>
    <mergeCell ref="F115:I115"/>
    <mergeCell ref="L115:M115"/>
    <mergeCell ref="N115:Q115"/>
    <mergeCell ref="L116:M116"/>
    <mergeCell ref="N116:Q116"/>
    <mergeCell ref="F117:I117"/>
    <mergeCell ref="F119:I119"/>
    <mergeCell ref="F118:I118"/>
    <mergeCell ref="L117:M117"/>
    <mergeCell ref="N117:Q117"/>
    <mergeCell ref="L118:M118"/>
    <mergeCell ref="N118:Q118"/>
    <mergeCell ref="L119:M119"/>
    <mergeCell ref="N119:Q119"/>
    <mergeCell ref="F120:I120"/>
    <mergeCell ref="F122:I122"/>
    <mergeCell ref="L120:M120"/>
    <mergeCell ref="N120:Q120"/>
    <mergeCell ref="F121:I121"/>
    <mergeCell ref="L121:M121"/>
    <mergeCell ref="N121:Q121"/>
    <mergeCell ref="L122:M122"/>
    <mergeCell ref="N122:Q122"/>
    <mergeCell ref="F123:I123"/>
    <mergeCell ref="F125:I125"/>
    <mergeCell ref="L123:M123"/>
    <mergeCell ref="N123:Q123"/>
    <mergeCell ref="F124:I124"/>
    <mergeCell ref="L124:M124"/>
    <mergeCell ref="N124:Q124"/>
    <mergeCell ref="L125:M125"/>
    <mergeCell ref="N125:Q125"/>
    <mergeCell ref="F126:I126"/>
    <mergeCell ref="F128:I128"/>
    <mergeCell ref="L126:M126"/>
    <mergeCell ref="N126:Q126"/>
    <mergeCell ref="F127:I127"/>
    <mergeCell ref="L127:M127"/>
    <mergeCell ref="N127:Q127"/>
    <mergeCell ref="L128:M128"/>
    <mergeCell ref="N128:Q128"/>
    <mergeCell ref="F129:I129"/>
    <mergeCell ref="F131:I131"/>
    <mergeCell ref="L129:M129"/>
    <mergeCell ref="N129:Q129"/>
    <mergeCell ref="F130:I130"/>
    <mergeCell ref="L130:M130"/>
    <mergeCell ref="N130:Q130"/>
    <mergeCell ref="L131:M131"/>
    <mergeCell ref="N131:Q131"/>
    <mergeCell ref="F132:I132"/>
    <mergeCell ref="F134:I134"/>
    <mergeCell ref="L132:M132"/>
    <mergeCell ref="N132:Q132"/>
    <mergeCell ref="F133:I133"/>
    <mergeCell ref="L133:M133"/>
    <mergeCell ref="N133:Q133"/>
    <mergeCell ref="L134:M134"/>
    <mergeCell ref="N134:Q134"/>
    <mergeCell ref="F135:I135"/>
    <mergeCell ref="F137:I137"/>
    <mergeCell ref="L135:M135"/>
    <mergeCell ref="N135:Q135"/>
    <mergeCell ref="F136:I136"/>
    <mergeCell ref="L136:M136"/>
    <mergeCell ref="N136:Q136"/>
    <mergeCell ref="L137:M137"/>
    <mergeCell ref="N137:Q137"/>
    <mergeCell ref="F138:I138"/>
    <mergeCell ref="F140:I140"/>
    <mergeCell ref="L138:M138"/>
    <mergeCell ref="N138:Q138"/>
    <mergeCell ref="F139:I139"/>
    <mergeCell ref="L139:M139"/>
    <mergeCell ref="N139:Q139"/>
    <mergeCell ref="L140:M140"/>
    <mergeCell ref="N140:Q140"/>
    <mergeCell ref="N141:Q141"/>
    <mergeCell ref="F142:I142"/>
    <mergeCell ref="F144:I144"/>
    <mergeCell ref="L142:M142"/>
    <mergeCell ref="N142:Q142"/>
    <mergeCell ref="F143:I143"/>
    <mergeCell ref="L143:M143"/>
    <mergeCell ref="N143:Q143"/>
    <mergeCell ref="L144:M144"/>
    <mergeCell ref="N144:Q144"/>
    <mergeCell ref="O16:P16"/>
    <mergeCell ref="O17:P17"/>
    <mergeCell ref="O19:P19"/>
    <mergeCell ref="O20:P20"/>
    <mergeCell ref="E23:L23"/>
    <mergeCell ref="S2:AC2"/>
    <mergeCell ref="H1:K1"/>
    <mergeCell ref="C2:Q2"/>
    <mergeCell ref="C4:Q4"/>
    <mergeCell ref="F6:P6"/>
    <mergeCell ref="O8:P8"/>
    <mergeCell ref="O10:P10"/>
    <mergeCell ref="O11:P11"/>
    <mergeCell ref="O13:P13"/>
    <mergeCell ref="O14:P14"/>
  </mergeCells>
  <hyperlinks>
    <hyperlink ref="F1:G1" location="C2" display="1) Krycí list rozpočtu" xr:uid="{00000000-0004-0000-0100-000000000000}"/>
    <hyperlink ref="H1:K1" location="C85" display="2) Rekapitulácia rozpočtu" xr:uid="{00000000-0004-0000-0100-000001000000}"/>
    <hyperlink ref="L1" location="C110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SO-2 - Dobudovanie verejn...</vt:lpstr>
      <vt:lpstr>'Rekapitulácia stavby'!Názvy_tlače</vt:lpstr>
      <vt:lpstr>'SO-2 - Dobudovanie verejn...'!Názvy_tlače</vt:lpstr>
      <vt:lpstr>'Rekapitulácia stavby'!Oblasť_tlače</vt:lpstr>
      <vt:lpstr>'SO-2 - Dobudovanie verejn...'!Oblasť_tlače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Exteli\Exteli-Gessi</dc:creator>
  <cp:lastModifiedBy>Slebodník Ľuboš Mgr.</cp:lastModifiedBy>
  <dcterms:created xsi:type="dcterms:W3CDTF">2018-12-20T12:25:00Z</dcterms:created>
  <dcterms:modified xsi:type="dcterms:W3CDTF">2020-09-10T06:39:30Z</dcterms:modified>
</cp:coreProperties>
</file>