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C:\Users\HP-PC\Desktop\Verejné obstarávanie\VO 2020\Stavebné úpravy budovy s.č.30\VO CSS ORAVA, Tvrdošín - Stavebné úpravy budovy s.č.30\"/>
    </mc:Choice>
  </mc:AlternateContent>
  <xr:revisionPtr revIDLastSave="0" documentId="13_ncr:1_{D6C97CB7-E9FA-4290-95F9-20D78926D2C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kapitulácia stavby" sheetId="1" r:id="rId1"/>
    <sheet name="a - stavebná časť" sheetId="2" r:id="rId2"/>
    <sheet name="b - zdravotechnika" sheetId="3" r:id="rId3"/>
    <sheet name="c - vykurovanie" sheetId="4" r:id="rId4"/>
    <sheet name="d - elektroinštalácia a b..." sheetId="5" r:id="rId5"/>
  </sheets>
  <definedNames>
    <definedName name="_xlnm.Print_Titles" localSheetId="1">'a - stavebná časť'!$140:$140</definedName>
    <definedName name="_xlnm.Print_Titles" localSheetId="2">'b - zdravotechnika'!$123:$123</definedName>
    <definedName name="_xlnm.Print_Titles" localSheetId="3">'c - vykurovanie'!$123:$123</definedName>
    <definedName name="_xlnm.Print_Titles" localSheetId="4">'d - elektroinštalácia a b...'!$120:$120</definedName>
    <definedName name="_xlnm.Print_Titles" localSheetId="0">'Rekapitulácia stavby'!$85:$85</definedName>
    <definedName name="_xlnm.Print_Area" localSheetId="1">'a - stavebná časť'!$C$4:$Q$70,'a - stavebná časť'!$C$76:$Q$123,'a - stavebná časť'!$C$129:$Q$343</definedName>
    <definedName name="_xlnm.Print_Area" localSheetId="2">'b - zdravotechnika'!$C$4:$Q$70,'b - zdravotechnika'!$C$76:$Q$106,'b - zdravotechnika'!$C$112:$Q$170</definedName>
    <definedName name="_xlnm.Print_Area" localSheetId="3">'c - vykurovanie'!$C$4:$Q$70,'c - vykurovanie'!$C$76:$Q$106,'c - vykurovanie'!$C$112:$Q$158</definedName>
    <definedName name="_xlnm.Print_Area" localSheetId="4">'d - elektroinštalácia a b...'!$C$4:$Q$70,'d - elektroinštalácia a b...'!$C$76:$Q$103,'d - elektroinštalácia a b...'!$C$109:$Q$174</definedName>
    <definedName name="_xlnm.Print_Area" localSheetId="0">'Rekapitulácia stavby'!$C$4:$AP$70,'Rekapitulácia stavby'!$C$76:$AP$100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Y92" i="1" l="1"/>
  <c r="AX92" i="1"/>
  <c r="BI174" i="5"/>
  <c r="BH174" i="5"/>
  <c r="BG174" i="5"/>
  <c r="BE174" i="5"/>
  <c r="BK174" i="5"/>
  <c r="N174" i="5" s="1"/>
  <c r="BF174" i="5" s="1"/>
  <c r="BI173" i="5"/>
  <c r="BH173" i="5"/>
  <c r="BG173" i="5"/>
  <c r="BE173" i="5"/>
  <c r="BK173" i="5"/>
  <c r="N173" i="5" s="1"/>
  <c r="BF173" i="5" s="1"/>
  <c r="BI172" i="5"/>
  <c r="BH172" i="5"/>
  <c r="BG172" i="5"/>
  <c r="BE172" i="5"/>
  <c r="BK172" i="5"/>
  <c r="N172" i="5" s="1"/>
  <c r="BF172" i="5" s="1"/>
  <c r="BI171" i="5"/>
  <c r="BH171" i="5"/>
  <c r="BG171" i="5"/>
  <c r="BE171" i="5"/>
  <c r="BK171" i="5"/>
  <c r="N171" i="5" s="1"/>
  <c r="BF171" i="5" s="1"/>
  <c r="BI170" i="5"/>
  <c r="BH170" i="5"/>
  <c r="BG170" i="5"/>
  <c r="BE170" i="5"/>
  <c r="BK170" i="5"/>
  <c r="N170" i="5" s="1"/>
  <c r="BF170" i="5" s="1"/>
  <c r="BI168" i="5"/>
  <c r="BH168" i="5"/>
  <c r="BG168" i="5"/>
  <c r="BE168" i="5"/>
  <c r="AA168" i="5"/>
  <c r="Y168" i="5"/>
  <c r="W168" i="5"/>
  <c r="BK168" i="5"/>
  <c r="N168" i="5"/>
  <c r="BF168" i="5" s="1"/>
  <c r="BI167" i="5"/>
  <c r="BH167" i="5"/>
  <c r="BG167" i="5"/>
  <c r="BE167" i="5"/>
  <c r="AA167" i="5"/>
  <c r="Y167" i="5"/>
  <c r="W167" i="5"/>
  <c r="BK167" i="5"/>
  <c r="N167" i="5"/>
  <c r="BF167" i="5" s="1"/>
  <c r="BI166" i="5"/>
  <c r="BH166" i="5"/>
  <c r="BG166" i="5"/>
  <c r="BE166" i="5"/>
  <c r="AA166" i="5"/>
  <c r="Y166" i="5"/>
  <c r="W166" i="5"/>
  <c r="BK166" i="5"/>
  <c r="N166" i="5"/>
  <c r="BF166" i="5" s="1"/>
  <c r="BI165" i="5"/>
  <c r="BH165" i="5"/>
  <c r="BG165" i="5"/>
  <c r="BE165" i="5"/>
  <c r="AA165" i="5"/>
  <c r="Y165" i="5"/>
  <c r="W165" i="5"/>
  <c r="BK165" i="5"/>
  <c r="N165" i="5"/>
  <c r="BF165" i="5" s="1"/>
  <c r="BI164" i="5"/>
  <c r="BH164" i="5"/>
  <c r="BG164" i="5"/>
  <c r="BE164" i="5"/>
  <c r="AA164" i="5"/>
  <c r="Y164" i="5"/>
  <c r="W164" i="5"/>
  <c r="BK164" i="5"/>
  <c r="N164" i="5"/>
  <c r="BF164" i="5" s="1"/>
  <c r="BI163" i="5"/>
  <c r="BH163" i="5"/>
  <c r="BG163" i="5"/>
  <c r="BF163" i="5"/>
  <c r="BE163" i="5"/>
  <c r="AA163" i="5"/>
  <c r="Y163" i="5"/>
  <c r="W163" i="5"/>
  <c r="BK163" i="5"/>
  <c r="N163" i="5"/>
  <c r="BI162" i="5"/>
  <c r="BH162" i="5"/>
  <c r="BG162" i="5"/>
  <c r="BE162" i="5"/>
  <c r="AA162" i="5"/>
  <c r="Y162" i="5"/>
  <c r="W162" i="5"/>
  <c r="BK162" i="5"/>
  <c r="N162" i="5"/>
  <c r="BF162" i="5" s="1"/>
  <c r="BI161" i="5"/>
  <c r="BH161" i="5"/>
  <c r="BG161" i="5"/>
  <c r="BF161" i="5"/>
  <c r="BE161" i="5"/>
  <c r="AA161" i="5"/>
  <c r="Y161" i="5"/>
  <c r="W161" i="5"/>
  <c r="BK161" i="5"/>
  <c r="N161" i="5"/>
  <c r="BI160" i="5"/>
  <c r="BH160" i="5"/>
  <c r="BG160" i="5"/>
  <c r="BE160" i="5"/>
  <c r="AA160" i="5"/>
  <c r="Y160" i="5"/>
  <c r="W160" i="5"/>
  <c r="BK160" i="5"/>
  <c r="N160" i="5"/>
  <c r="BF160" i="5" s="1"/>
  <c r="BI159" i="5"/>
  <c r="BH159" i="5"/>
  <c r="BG159" i="5"/>
  <c r="BE159" i="5"/>
  <c r="AA159" i="5"/>
  <c r="Y159" i="5"/>
  <c r="W159" i="5"/>
  <c r="BK159" i="5"/>
  <c r="N159" i="5"/>
  <c r="BF159" i="5" s="1"/>
  <c r="BI158" i="5"/>
  <c r="BH158" i="5"/>
  <c r="BG158" i="5"/>
  <c r="BE158" i="5"/>
  <c r="AA158" i="5"/>
  <c r="Y158" i="5"/>
  <c r="W158" i="5"/>
  <c r="BK158" i="5"/>
  <c r="N158" i="5"/>
  <c r="BF158" i="5" s="1"/>
  <c r="BI157" i="5"/>
  <c r="BH157" i="5"/>
  <c r="BG157" i="5"/>
  <c r="BE157" i="5"/>
  <c r="AA157" i="5"/>
  <c r="Y157" i="5"/>
  <c r="W157" i="5"/>
  <c r="BK157" i="5"/>
  <c r="N157" i="5"/>
  <c r="BF157" i="5" s="1"/>
  <c r="BI156" i="5"/>
  <c r="BH156" i="5"/>
  <c r="BG156" i="5"/>
  <c r="BE156" i="5"/>
  <c r="AA156" i="5"/>
  <c r="Y156" i="5"/>
  <c r="W156" i="5"/>
  <c r="BK156" i="5"/>
  <c r="N156" i="5"/>
  <c r="BF156" i="5" s="1"/>
  <c r="BI155" i="5"/>
  <c r="BH155" i="5"/>
  <c r="BG155" i="5"/>
  <c r="BF155" i="5"/>
  <c r="BE155" i="5"/>
  <c r="AA155" i="5"/>
  <c r="Y155" i="5"/>
  <c r="W155" i="5"/>
  <c r="BK155" i="5"/>
  <c r="N155" i="5"/>
  <c r="BI154" i="5"/>
  <c r="BH154" i="5"/>
  <c r="BG154" i="5"/>
  <c r="BE154" i="5"/>
  <c r="AA154" i="5"/>
  <c r="Y154" i="5"/>
  <c r="W154" i="5"/>
  <c r="BK154" i="5"/>
  <c r="N154" i="5"/>
  <c r="BF154" i="5" s="1"/>
  <c r="BI153" i="5"/>
  <c r="BH153" i="5"/>
  <c r="BG153" i="5"/>
  <c r="BF153" i="5"/>
  <c r="BE153" i="5"/>
  <c r="AA153" i="5"/>
  <c r="Y153" i="5"/>
  <c r="W153" i="5"/>
  <c r="BK153" i="5"/>
  <c r="N153" i="5"/>
  <c r="BI152" i="5"/>
  <c r="BH152" i="5"/>
  <c r="BG152" i="5"/>
  <c r="BE152" i="5"/>
  <c r="AA152" i="5"/>
  <c r="Y152" i="5"/>
  <c r="W152" i="5"/>
  <c r="BK152" i="5"/>
  <c r="N152" i="5"/>
  <c r="BF152" i="5" s="1"/>
  <c r="BI151" i="5"/>
  <c r="BH151" i="5"/>
  <c r="BG151" i="5"/>
  <c r="BE151" i="5"/>
  <c r="AA151" i="5"/>
  <c r="Y151" i="5"/>
  <c r="W151" i="5"/>
  <c r="BK151" i="5"/>
  <c r="N151" i="5"/>
  <c r="BF151" i="5" s="1"/>
  <c r="BI150" i="5"/>
  <c r="BH150" i="5"/>
  <c r="BG150" i="5"/>
  <c r="BE150" i="5"/>
  <c r="AA150" i="5"/>
  <c r="Y150" i="5"/>
  <c r="W150" i="5"/>
  <c r="BK150" i="5"/>
  <c r="N150" i="5"/>
  <c r="BF150" i="5" s="1"/>
  <c r="BI149" i="5"/>
  <c r="BH149" i="5"/>
  <c r="BG149" i="5"/>
  <c r="BE149" i="5"/>
  <c r="AA149" i="5"/>
  <c r="Y149" i="5"/>
  <c r="W149" i="5"/>
  <c r="BK149" i="5"/>
  <c r="N149" i="5"/>
  <c r="BF149" i="5" s="1"/>
  <c r="BI148" i="5"/>
  <c r="BH148" i="5"/>
  <c r="BG148" i="5"/>
  <c r="BE148" i="5"/>
  <c r="AA148" i="5"/>
  <c r="Y148" i="5"/>
  <c r="W148" i="5"/>
  <c r="BK148" i="5"/>
  <c r="N148" i="5"/>
  <c r="BF148" i="5" s="1"/>
  <c r="BI147" i="5"/>
  <c r="BH147" i="5"/>
  <c r="BG147" i="5"/>
  <c r="BF147" i="5"/>
  <c r="BE147" i="5"/>
  <c r="AA147" i="5"/>
  <c r="Y147" i="5"/>
  <c r="W147" i="5"/>
  <c r="W146" i="5" s="1"/>
  <c r="BK147" i="5"/>
  <c r="N147" i="5"/>
  <c r="BI145" i="5"/>
  <c r="BH145" i="5"/>
  <c r="BG145" i="5"/>
  <c r="BE145" i="5"/>
  <c r="AA145" i="5"/>
  <c r="Y145" i="5"/>
  <c r="W145" i="5"/>
  <c r="BK145" i="5"/>
  <c r="N145" i="5"/>
  <c r="BF145" i="5" s="1"/>
  <c r="BI144" i="5"/>
  <c r="BH144" i="5"/>
  <c r="BG144" i="5"/>
  <c r="BE144" i="5"/>
  <c r="AA144" i="5"/>
  <c r="Y144" i="5"/>
  <c r="W144" i="5"/>
  <c r="BK144" i="5"/>
  <c r="N144" i="5"/>
  <c r="BF144" i="5" s="1"/>
  <c r="BI143" i="5"/>
  <c r="BH143" i="5"/>
  <c r="BG143" i="5"/>
  <c r="BE143" i="5"/>
  <c r="AA143" i="5"/>
  <c r="Y143" i="5"/>
  <c r="W143" i="5"/>
  <c r="BK143" i="5"/>
  <c r="N143" i="5"/>
  <c r="BF143" i="5" s="1"/>
  <c r="BI142" i="5"/>
  <c r="BH142" i="5"/>
  <c r="BG142" i="5"/>
  <c r="BE142" i="5"/>
  <c r="AA142" i="5"/>
  <c r="Y142" i="5"/>
  <c r="W142" i="5"/>
  <c r="BK142" i="5"/>
  <c r="N142" i="5"/>
  <c r="BF142" i="5" s="1"/>
  <c r="BI141" i="5"/>
  <c r="BH141" i="5"/>
  <c r="BG141" i="5"/>
  <c r="BE141" i="5"/>
  <c r="AA141" i="5"/>
  <c r="Y141" i="5"/>
  <c r="W141" i="5"/>
  <c r="BK141" i="5"/>
  <c r="N141" i="5"/>
  <c r="BF141" i="5" s="1"/>
  <c r="BI140" i="5"/>
  <c r="BH140" i="5"/>
  <c r="BG140" i="5"/>
  <c r="BE140" i="5"/>
  <c r="AA140" i="5"/>
  <c r="Y140" i="5"/>
  <c r="W140" i="5"/>
  <c r="BK140" i="5"/>
  <c r="N140" i="5"/>
  <c r="BF140" i="5" s="1"/>
  <c r="BI139" i="5"/>
  <c r="BH139" i="5"/>
  <c r="BG139" i="5"/>
  <c r="BE139" i="5"/>
  <c r="AA139" i="5"/>
  <c r="Y139" i="5"/>
  <c r="W139" i="5"/>
  <c r="BK139" i="5"/>
  <c r="N139" i="5"/>
  <c r="BF139" i="5" s="1"/>
  <c r="BI138" i="5"/>
  <c r="BH138" i="5"/>
  <c r="BG138" i="5"/>
  <c r="BE138" i="5"/>
  <c r="AA138" i="5"/>
  <c r="Y138" i="5"/>
  <c r="W138" i="5"/>
  <c r="BK138" i="5"/>
  <c r="N138" i="5"/>
  <c r="BF138" i="5" s="1"/>
  <c r="BI137" i="5"/>
  <c r="BH137" i="5"/>
  <c r="BG137" i="5"/>
  <c r="BE137" i="5"/>
  <c r="AA137" i="5"/>
  <c r="Y137" i="5"/>
  <c r="W137" i="5"/>
  <c r="BK137" i="5"/>
  <c r="N137" i="5"/>
  <c r="BF137" i="5" s="1"/>
  <c r="BI136" i="5"/>
  <c r="BH136" i="5"/>
  <c r="BG136" i="5"/>
  <c r="BE136" i="5"/>
  <c r="AA136" i="5"/>
  <c r="Y136" i="5"/>
  <c r="W136" i="5"/>
  <c r="BK136" i="5"/>
  <c r="N136" i="5"/>
  <c r="BF136" i="5" s="1"/>
  <c r="BI135" i="5"/>
  <c r="BH135" i="5"/>
  <c r="BG135" i="5"/>
  <c r="BE135" i="5"/>
  <c r="AA135" i="5"/>
  <c r="Y135" i="5"/>
  <c r="W135" i="5"/>
  <c r="BK135" i="5"/>
  <c r="N135" i="5"/>
  <c r="BF135" i="5" s="1"/>
  <c r="BI134" i="5"/>
  <c r="BH134" i="5"/>
  <c r="BG134" i="5"/>
  <c r="BE134" i="5"/>
  <c r="AA134" i="5"/>
  <c r="Y134" i="5"/>
  <c r="W134" i="5"/>
  <c r="BK134" i="5"/>
  <c r="N134" i="5"/>
  <c r="BF134" i="5" s="1"/>
  <c r="BI133" i="5"/>
  <c r="BH133" i="5"/>
  <c r="BG133" i="5"/>
  <c r="BE133" i="5"/>
  <c r="AA133" i="5"/>
  <c r="Y133" i="5"/>
  <c r="Y132" i="5" s="1"/>
  <c r="W133" i="5"/>
  <c r="BK133" i="5"/>
  <c r="N133" i="5"/>
  <c r="BF133" i="5" s="1"/>
  <c r="BI131" i="5"/>
  <c r="BH131" i="5"/>
  <c r="BG131" i="5"/>
  <c r="BE131" i="5"/>
  <c r="AA131" i="5"/>
  <c r="Y131" i="5"/>
  <c r="W131" i="5"/>
  <c r="BK131" i="5"/>
  <c r="N131" i="5"/>
  <c r="BF131" i="5" s="1"/>
  <c r="BI130" i="5"/>
  <c r="BH130" i="5"/>
  <c r="BG130" i="5"/>
  <c r="BF130" i="5"/>
  <c r="BE130" i="5"/>
  <c r="AA130" i="5"/>
  <c r="Y130" i="5"/>
  <c r="W130" i="5"/>
  <c r="BK130" i="5"/>
  <c r="N130" i="5"/>
  <c r="BI129" i="5"/>
  <c r="BH129" i="5"/>
  <c r="BG129" i="5"/>
  <c r="BE129" i="5"/>
  <c r="AA129" i="5"/>
  <c r="Y129" i="5"/>
  <c r="W129" i="5"/>
  <c r="BK129" i="5"/>
  <c r="N129" i="5"/>
  <c r="BF129" i="5" s="1"/>
  <c r="BI128" i="5"/>
  <c r="BH128" i="5"/>
  <c r="BG128" i="5"/>
  <c r="BF128" i="5"/>
  <c r="BE128" i="5"/>
  <c r="AA128" i="5"/>
  <c r="Y128" i="5"/>
  <c r="W128" i="5"/>
  <c r="BK128" i="5"/>
  <c r="N128" i="5"/>
  <c r="BI127" i="5"/>
  <c r="BH127" i="5"/>
  <c r="BG127" i="5"/>
  <c r="BE127" i="5"/>
  <c r="AA127" i="5"/>
  <c r="Y127" i="5"/>
  <c r="W127" i="5"/>
  <c r="BK127" i="5"/>
  <c r="N127" i="5"/>
  <c r="BF127" i="5" s="1"/>
  <c r="BI126" i="5"/>
  <c r="BH126" i="5"/>
  <c r="BG126" i="5"/>
  <c r="BE126" i="5"/>
  <c r="AA126" i="5"/>
  <c r="Y126" i="5"/>
  <c r="W126" i="5"/>
  <c r="BK126" i="5"/>
  <c r="N126" i="5"/>
  <c r="BF126" i="5" s="1"/>
  <c r="BI125" i="5"/>
  <c r="BH125" i="5"/>
  <c r="BG125" i="5"/>
  <c r="BE125" i="5"/>
  <c r="AA125" i="5"/>
  <c r="Y125" i="5"/>
  <c r="W125" i="5"/>
  <c r="BK125" i="5"/>
  <c r="N125" i="5"/>
  <c r="BF125" i="5" s="1"/>
  <c r="BI124" i="5"/>
  <c r="BH124" i="5"/>
  <c r="BG124" i="5"/>
  <c r="BE124" i="5"/>
  <c r="AA124" i="5"/>
  <c r="Y124" i="5"/>
  <c r="W124" i="5"/>
  <c r="BK124" i="5"/>
  <c r="N124" i="5"/>
  <c r="BF124" i="5" s="1"/>
  <c r="BI123" i="5"/>
  <c r="BH123" i="5"/>
  <c r="BG123" i="5"/>
  <c r="BE123" i="5"/>
  <c r="AA123" i="5"/>
  <c r="AA122" i="5" s="1"/>
  <c r="Y123" i="5"/>
  <c r="W123" i="5"/>
  <c r="BK123" i="5"/>
  <c r="N123" i="5"/>
  <c r="BF123" i="5" s="1"/>
  <c r="F115" i="5"/>
  <c r="F113" i="5"/>
  <c r="BI101" i="5"/>
  <c r="BH101" i="5"/>
  <c r="BG101" i="5"/>
  <c r="BE101" i="5"/>
  <c r="BI100" i="5"/>
  <c r="BH100" i="5"/>
  <c r="BG100" i="5"/>
  <c r="BE100" i="5"/>
  <c r="BI99" i="5"/>
  <c r="BH99" i="5"/>
  <c r="BG99" i="5"/>
  <c r="BE99" i="5"/>
  <c r="BI98" i="5"/>
  <c r="BH98" i="5"/>
  <c r="BG98" i="5"/>
  <c r="BE98" i="5"/>
  <c r="BI97" i="5"/>
  <c r="BH97" i="5"/>
  <c r="BG97" i="5"/>
  <c r="BE97" i="5"/>
  <c r="BI96" i="5"/>
  <c r="BH96" i="5"/>
  <c r="H36" i="5" s="1"/>
  <c r="BC92" i="1" s="1"/>
  <c r="BG96" i="5"/>
  <c r="BE96" i="5"/>
  <c r="F82" i="5"/>
  <c r="F80" i="5"/>
  <c r="O22" i="5"/>
  <c r="E22" i="5"/>
  <c r="M118" i="5" s="1"/>
  <c r="O21" i="5"/>
  <c r="O19" i="5"/>
  <c r="E19" i="5"/>
  <c r="M117" i="5" s="1"/>
  <c r="O18" i="5"/>
  <c r="O16" i="5"/>
  <c r="E16" i="5"/>
  <c r="F118" i="5" s="1"/>
  <c r="O15" i="5"/>
  <c r="O13" i="5"/>
  <c r="E13" i="5"/>
  <c r="F117" i="5" s="1"/>
  <c r="O12" i="5"/>
  <c r="M115" i="5"/>
  <c r="F6" i="5"/>
  <c r="F111" i="5" s="1"/>
  <c r="AY91" i="1"/>
  <c r="AX91" i="1"/>
  <c r="BI158" i="4"/>
  <c r="BH158" i="4"/>
  <c r="BG158" i="4"/>
  <c r="BE158" i="4"/>
  <c r="BK158" i="4"/>
  <c r="N158" i="4" s="1"/>
  <c r="BF158" i="4" s="1"/>
  <c r="BI157" i="4"/>
  <c r="BH157" i="4"/>
  <c r="BG157" i="4"/>
  <c r="BE157" i="4"/>
  <c r="BK157" i="4"/>
  <c r="N157" i="4" s="1"/>
  <c r="BF157" i="4" s="1"/>
  <c r="BI156" i="4"/>
  <c r="BH156" i="4"/>
  <c r="BG156" i="4"/>
  <c r="BE156" i="4"/>
  <c r="BK156" i="4"/>
  <c r="N156" i="4" s="1"/>
  <c r="BF156" i="4" s="1"/>
  <c r="BI155" i="4"/>
  <c r="BH155" i="4"/>
  <c r="BG155" i="4"/>
  <c r="BE155" i="4"/>
  <c r="N155" i="4"/>
  <c r="BF155" i="4" s="1"/>
  <c r="BK155" i="4"/>
  <c r="BI154" i="4"/>
  <c r="BH154" i="4"/>
  <c r="BG154" i="4"/>
  <c r="BE154" i="4"/>
  <c r="BK154" i="4"/>
  <c r="BK153" i="4" s="1"/>
  <c r="N153" i="4" s="1"/>
  <c r="N96" i="4" s="1"/>
  <c r="BI152" i="4"/>
  <c r="BH152" i="4"/>
  <c r="BG152" i="4"/>
  <c r="BF152" i="4"/>
  <c r="BE152" i="4"/>
  <c r="AA152" i="4"/>
  <c r="AA151" i="4" s="1"/>
  <c r="Y152" i="4"/>
  <c r="Y151" i="4" s="1"/>
  <c r="W152" i="4"/>
  <c r="W151" i="4" s="1"/>
  <c r="BK152" i="4"/>
  <c r="BK151" i="4" s="1"/>
  <c r="N151" i="4" s="1"/>
  <c r="N95" i="4" s="1"/>
  <c r="N152" i="4"/>
  <c r="BI150" i="4"/>
  <c r="BH150" i="4"/>
  <c r="BG150" i="4"/>
  <c r="BE150" i="4"/>
  <c r="AA150" i="4"/>
  <c r="AA149" i="4" s="1"/>
  <c r="Y150" i="4"/>
  <c r="Y149" i="4" s="1"/>
  <c r="W150" i="4"/>
  <c r="W149" i="4" s="1"/>
  <c r="BK150" i="4"/>
  <c r="BK149" i="4" s="1"/>
  <c r="N149" i="4" s="1"/>
  <c r="N94" i="4" s="1"/>
  <c r="N150" i="4"/>
  <c r="BF150" i="4" s="1"/>
  <c r="BI148" i="4"/>
  <c r="BH148" i="4"/>
  <c r="BG148" i="4"/>
  <c r="BE148" i="4"/>
  <c r="AA148" i="4"/>
  <c r="Y148" i="4"/>
  <c r="W148" i="4"/>
  <c r="BK148" i="4"/>
  <c r="N148" i="4"/>
  <c r="BF148" i="4" s="1"/>
  <c r="BI147" i="4"/>
  <c r="BH147" i="4"/>
  <c r="BG147" i="4"/>
  <c r="BF147" i="4"/>
  <c r="BE147" i="4"/>
  <c r="AA147" i="4"/>
  <c r="Y147" i="4"/>
  <c r="W147" i="4"/>
  <c r="BK147" i="4"/>
  <c r="N147" i="4"/>
  <c r="BI146" i="4"/>
  <c r="BH146" i="4"/>
  <c r="BG146" i="4"/>
  <c r="BE146" i="4"/>
  <c r="AA146" i="4"/>
  <c r="Y146" i="4"/>
  <c r="W146" i="4"/>
  <c r="BK146" i="4"/>
  <c r="N146" i="4"/>
  <c r="BF146" i="4" s="1"/>
  <c r="BI145" i="4"/>
  <c r="BH145" i="4"/>
  <c r="BG145" i="4"/>
  <c r="BF145" i="4"/>
  <c r="BE145" i="4"/>
  <c r="AA145" i="4"/>
  <c r="Y145" i="4"/>
  <c r="W145" i="4"/>
  <c r="BK145" i="4"/>
  <c r="N145" i="4"/>
  <c r="BI144" i="4"/>
  <c r="BH144" i="4"/>
  <c r="BG144" i="4"/>
  <c r="BE144" i="4"/>
  <c r="AA144" i="4"/>
  <c r="Y144" i="4"/>
  <c r="W144" i="4"/>
  <c r="BK144" i="4"/>
  <c r="N144" i="4"/>
  <c r="BF144" i="4" s="1"/>
  <c r="BI143" i="4"/>
  <c r="BH143" i="4"/>
  <c r="BG143" i="4"/>
  <c r="BE143" i="4"/>
  <c r="AA143" i="4"/>
  <c r="Y143" i="4"/>
  <c r="W143" i="4"/>
  <c r="BK143" i="4"/>
  <c r="N143" i="4"/>
  <c r="BF143" i="4" s="1"/>
  <c r="BI142" i="4"/>
  <c r="BH142" i="4"/>
  <c r="BG142" i="4"/>
  <c r="BE142" i="4"/>
  <c r="AA142" i="4"/>
  <c r="Y142" i="4"/>
  <c r="W142" i="4"/>
  <c r="BK142" i="4"/>
  <c r="N142" i="4"/>
  <c r="BF142" i="4" s="1"/>
  <c r="BI141" i="4"/>
  <c r="BH141" i="4"/>
  <c r="BG141" i="4"/>
  <c r="BF141" i="4"/>
  <c r="BE141" i="4"/>
  <c r="AA141" i="4"/>
  <c r="Y141" i="4"/>
  <c r="W141" i="4"/>
  <c r="W140" i="4" s="1"/>
  <c r="BK141" i="4"/>
  <c r="N141" i="4"/>
  <c r="BI139" i="4"/>
  <c r="BH139" i="4"/>
  <c r="BG139" i="4"/>
  <c r="BE139" i="4"/>
  <c r="AA139" i="4"/>
  <c r="Y139" i="4"/>
  <c r="W139" i="4"/>
  <c r="BK139" i="4"/>
  <c r="N139" i="4"/>
  <c r="BF139" i="4" s="1"/>
  <c r="BI138" i="4"/>
  <c r="BH138" i="4"/>
  <c r="BG138" i="4"/>
  <c r="BE138" i="4"/>
  <c r="AA138" i="4"/>
  <c r="Y138" i="4"/>
  <c r="W138" i="4"/>
  <c r="BK138" i="4"/>
  <c r="N138" i="4"/>
  <c r="BF138" i="4" s="1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E136" i="4"/>
  <c r="AA136" i="4"/>
  <c r="Y136" i="4"/>
  <c r="W136" i="4"/>
  <c r="BK136" i="4"/>
  <c r="N136" i="4"/>
  <c r="BF136" i="4" s="1"/>
  <c r="BI135" i="4"/>
  <c r="BH135" i="4"/>
  <c r="BG135" i="4"/>
  <c r="BE135" i="4"/>
  <c r="AA135" i="4"/>
  <c r="Y135" i="4"/>
  <c r="W135" i="4"/>
  <c r="BK135" i="4"/>
  <c r="N135" i="4"/>
  <c r="BF135" i="4" s="1"/>
  <c r="BI134" i="4"/>
  <c r="BH134" i="4"/>
  <c r="BG134" i="4"/>
  <c r="BE134" i="4"/>
  <c r="AA134" i="4"/>
  <c r="Y134" i="4"/>
  <c r="W134" i="4"/>
  <c r="BK134" i="4"/>
  <c r="N134" i="4"/>
  <c r="BF134" i="4" s="1"/>
  <c r="BI133" i="4"/>
  <c r="BH133" i="4"/>
  <c r="BG133" i="4"/>
  <c r="BE133" i="4"/>
  <c r="AA133" i="4"/>
  <c r="Y133" i="4"/>
  <c r="W133" i="4"/>
  <c r="BK133" i="4"/>
  <c r="N133" i="4"/>
  <c r="BF133" i="4" s="1"/>
  <c r="BI132" i="4"/>
  <c r="BH132" i="4"/>
  <c r="BG132" i="4"/>
  <c r="BE132" i="4"/>
  <c r="AA132" i="4"/>
  <c r="Y132" i="4"/>
  <c r="W132" i="4"/>
  <c r="W131" i="4" s="1"/>
  <c r="BK132" i="4"/>
  <c r="N132" i="4"/>
  <c r="BF132" i="4" s="1"/>
  <c r="BI130" i="4"/>
  <c r="BH130" i="4"/>
  <c r="BG130" i="4"/>
  <c r="BE130" i="4"/>
  <c r="AA130" i="4"/>
  <c r="Y130" i="4"/>
  <c r="W130" i="4"/>
  <c r="BK130" i="4"/>
  <c r="N130" i="4"/>
  <c r="BF130" i="4" s="1"/>
  <c r="BI129" i="4"/>
  <c r="BH129" i="4"/>
  <c r="BG129" i="4"/>
  <c r="BE129" i="4"/>
  <c r="AA129" i="4"/>
  <c r="Y129" i="4"/>
  <c r="W129" i="4"/>
  <c r="BK129" i="4"/>
  <c r="N129" i="4"/>
  <c r="BF129" i="4" s="1"/>
  <c r="BI128" i="4"/>
  <c r="BH128" i="4"/>
  <c r="BG128" i="4"/>
  <c r="BE128" i="4"/>
  <c r="AA128" i="4"/>
  <c r="Y128" i="4"/>
  <c r="W128" i="4"/>
  <c r="BK128" i="4"/>
  <c r="N128" i="4"/>
  <c r="BF128" i="4" s="1"/>
  <c r="BI127" i="4"/>
  <c r="BH127" i="4"/>
  <c r="BG127" i="4"/>
  <c r="BE127" i="4"/>
  <c r="AA127" i="4"/>
  <c r="Y127" i="4"/>
  <c r="W127" i="4"/>
  <c r="W126" i="4" s="1"/>
  <c r="W125" i="4" s="1"/>
  <c r="W124" i="4" s="1"/>
  <c r="AU91" i="1" s="1"/>
  <c r="BK127" i="4"/>
  <c r="N127" i="4"/>
  <c r="BF127" i="4" s="1"/>
  <c r="M121" i="4"/>
  <c r="F118" i="4"/>
  <c r="F116" i="4"/>
  <c r="BI104" i="4"/>
  <c r="BH104" i="4"/>
  <c r="BG104" i="4"/>
  <c r="BE104" i="4"/>
  <c r="BI103" i="4"/>
  <c r="BH103" i="4"/>
  <c r="BG103" i="4"/>
  <c r="BE103" i="4"/>
  <c r="BI102" i="4"/>
  <c r="BH102" i="4"/>
  <c r="BG102" i="4"/>
  <c r="BE102" i="4"/>
  <c r="BI101" i="4"/>
  <c r="BH101" i="4"/>
  <c r="BG101" i="4"/>
  <c r="BE101" i="4"/>
  <c r="BI100" i="4"/>
  <c r="BH100" i="4"/>
  <c r="BG100" i="4"/>
  <c r="BE100" i="4"/>
  <c r="BI99" i="4"/>
  <c r="BH99" i="4"/>
  <c r="BG99" i="4"/>
  <c r="H35" i="4" s="1"/>
  <c r="BB91" i="1" s="1"/>
  <c r="BE99" i="4"/>
  <c r="M85" i="4"/>
  <c r="F82" i="4"/>
  <c r="F80" i="4"/>
  <c r="O19" i="4"/>
  <c r="E19" i="4"/>
  <c r="M120" i="4" s="1"/>
  <c r="O18" i="4"/>
  <c r="O16" i="4"/>
  <c r="E16" i="4"/>
  <c r="F121" i="4" s="1"/>
  <c r="O15" i="4"/>
  <c r="O13" i="4"/>
  <c r="E13" i="4"/>
  <c r="F120" i="4" s="1"/>
  <c r="O12" i="4"/>
  <c r="M118" i="4"/>
  <c r="F6" i="4"/>
  <c r="F114" i="4" s="1"/>
  <c r="AY90" i="1"/>
  <c r="AX90" i="1"/>
  <c r="BI170" i="3"/>
  <c r="BH170" i="3"/>
  <c r="BG170" i="3"/>
  <c r="BE170" i="3"/>
  <c r="BK170" i="3"/>
  <c r="N170" i="3" s="1"/>
  <c r="BF170" i="3" s="1"/>
  <c r="BI169" i="3"/>
  <c r="BH169" i="3"/>
  <c r="BG169" i="3"/>
  <c r="BE169" i="3"/>
  <c r="BK169" i="3"/>
  <c r="N169" i="3" s="1"/>
  <c r="BF169" i="3" s="1"/>
  <c r="BI168" i="3"/>
  <c r="BH168" i="3"/>
  <c r="BG168" i="3"/>
  <c r="BE168" i="3"/>
  <c r="BK168" i="3"/>
  <c r="N168" i="3" s="1"/>
  <c r="BF168" i="3" s="1"/>
  <c r="BI167" i="3"/>
  <c r="BH167" i="3"/>
  <c r="BG167" i="3"/>
  <c r="BE167" i="3"/>
  <c r="BK167" i="3"/>
  <c r="N167" i="3" s="1"/>
  <c r="BF167" i="3" s="1"/>
  <c r="BI166" i="3"/>
  <c r="BH166" i="3"/>
  <c r="BG166" i="3"/>
  <c r="BE166" i="3"/>
  <c r="BK166" i="3"/>
  <c r="BK165" i="3" s="1"/>
  <c r="N165" i="3" s="1"/>
  <c r="N96" i="3" s="1"/>
  <c r="BI164" i="3"/>
  <c r="BH164" i="3"/>
  <c r="BG164" i="3"/>
  <c r="BF164" i="3"/>
  <c r="BE164" i="3"/>
  <c r="AA164" i="3"/>
  <c r="Y164" i="3"/>
  <c r="W164" i="3"/>
  <c r="BK164" i="3"/>
  <c r="N164" i="3"/>
  <c r="BI163" i="3"/>
  <c r="BH163" i="3"/>
  <c r="BG163" i="3"/>
  <c r="BE163" i="3"/>
  <c r="AA163" i="3"/>
  <c r="AA162" i="3" s="1"/>
  <c r="Y163" i="3"/>
  <c r="Y162" i="3" s="1"/>
  <c r="W163" i="3"/>
  <c r="BK163" i="3"/>
  <c r="BK162" i="3" s="1"/>
  <c r="N162" i="3" s="1"/>
  <c r="N95" i="3" s="1"/>
  <c r="N163" i="3"/>
  <c r="BF163" i="3" s="1"/>
  <c r="BI161" i="3"/>
  <c r="BH161" i="3"/>
  <c r="BG161" i="3"/>
  <c r="BE161" i="3"/>
  <c r="AA161" i="3"/>
  <c r="Y161" i="3"/>
  <c r="W161" i="3"/>
  <c r="BK161" i="3"/>
  <c r="N161" i="3"/>
  <c r="BF161" i="3" s="1"/>
  <c r="BI160" i="3"/>
  <c r="BH160" i="3"/>
  <c r="BG160" i="3"/>
  <c r="BE160" i="3"/>
  <c r="AA160" i="3"/>
  <c r="Y160" i="3"/>
  <c r="W160" i="3"/>
  <c r="BK160" i="3"/>
  <c r="N160" i="3"/>
  <c r="BF160" i="3" s="1"/>
  <c r="BI159" i="3"/>
  <c r="BH159" i="3"/>
  <c r="BG159" i="3"/>
  <c r="BE159" i="3"/>
  <c r="AA159" i="3"/>
  <c r="Y159" i="3"/>
  <c r="W159" i="3"/>
  <c r="BK159" i="3"/>
  <c r="N159" i="3"/>
  <c r="BF159" i="3" s="1"/>
  <c r="BI158" i="3"/>
  <c r="BH158" i="3"/>
  <c r="BG158" i="3"/>
  <c r="BE158" i="3"/>
  <c r="AA158" i="3"/>
  <c r="Y158" i="3"/>
  <c r="W158" i="3"/>
  <c r="BK158" i="3"/>
  <c r="N158" i="3"/>
  <c r="BF158" i="3" s="1"/>
  <c r="BI157" i="3"/>
  <c r="BH157" i="3"/>
  <c r="BG157" i="3"/>
  <c r="BE157" i="3"/>
  <c r="AA157" i="3"/>
  <c r="Y157" i="3"/>
  <c r="W157" i="3"/>
  <c r="BK157" i="3"/>
  <c r="N157" i="3"/>
  <c r="BF157" i="3" s="1"/>
  <c r="BI156" i="3"/>
  <c r="BH156" i="3"/>
  <c r="BG156" i="3"/>
  <c r="BE156" i="3"/>
  <c r="AA156" i="3"/>
  <c r="Y156" i="3"/>
  <c r="W156" i="3"/>
  <c r="BK156" i="3"/>
  <c r="N156" i="3"/>
  <c r="BF156" i="3" s="1"/>
  <c r="BI155" i="3"/>
  <c r="BH155" i="3"/>
  <c r="BG155" i="3"/>
  <c r="BE155" i="3"/>
  <c r="AA155" i="3"/>
  <c r="Y155" i="3"/>
  <c r="W155" i="3"/>
  <c r="BK155" i="3"/>
  <c r="N155" i="3"/>
  <c r="BF155" i="3" s="1"/>
  <c r="BI154" i="3"/>
  <c r="BH154" i="3"/>
  <c r="BG154" i="3"/>
  <c r="BE154" i="3"/>
  <c r="AA154" i="3"/>
  <c r="Y154" i="3"/>
  <c r="W154" i="3"/>
  <c r="BK154" i="3"/>
  <c r="N154" i="3"/>
  <c r="BF154" i="3" s="1"/>
  <c r="BI153" i="3"/>
  <c r="BH153" i="3"/>
  <c r="BG153" i="3"/>
  <c r="BE153" i="3"/>
  <c r="AA153" i="3"/>
  <c r="Y153" i="3"/>
  <c r="W153" i="3"/>
  <c r="BK153" i="3"/>
  <c r="N153" i="3"/>
  <c r="BF153" i="3" s="1"/>
  <c r="BI152" i="3"/>
  <c r="BH152" i="3"/>
  <c r="BG152" i="3"/>
  <c r="BE152" i="3"/>
  <c r="AA152" i="3"/>
  <c r="Y152" i="3"/>
  <c r="W152" i="3"/>
  <c r="BK152" i="3"/>
  <c r="N152" i="3"/>
  <c r="BF152" i="3" s="1"/>
  <c r="BI151" i="3"/>
  <c r="BH151" i="3"/>
  <c r="BG151" i="3"/>
  <c r="BE151" i="3"/>
  <c r="AA151" i="3"/>
  <c r="Y151" i="3"/>
  <c r="W151" i="3"/>
  <c r="BK151" i="3"/>
  <c r="N151" i="3"/>
  <c r="BF151" i="3" s="1"/>
  <c r="BI150" i="3"/>
  <c r="BH150" i="3"/>
  <c r="BG150" i="3"/>
  <c r="BE150" i="3"/>
  <c r="AA150" i="3"/>
  <c r="Y150" i="3"/>
  <c r="W150" i="3"/>
  <c r="BK150" i="3"/>
  <c r="N150" i="3"/>
  <c r="BF150" i="3" s="1"/>
  <c r="BI149" i="3"/>
  <c r="BH149" i="3"/>
  <c r="BG149" i="3"/>
  <c r="BE149" i="3"/>
  <c r="AA149" i="3"/>
  <c r="Y149" i="3"/>
  <c r="W149" i="3"/>
  <c r="BK149" i="3"/>
  <c r="N149" i="3"/>
  <c r="BF149" i="3" s="1"/>
  <c r="BI148" i="3"/>
  <c r="BH148" i="3"/>
  <c r="BG148" i="3"/>
  <c r="BE148" i="3"/>
  <c r="AA148" i="3"/>
  <c r="Y148" i="3"/>
  <c r="W148" i="3"/>
  <c r="BK148" i="3"/>
  <c r="BK147" i="3" s="1"/>
  <c r="N147" i="3" s="1"/>
  <c r="N94" i="3" s="1"/>
  <c r="N148" i="3"/>
  <c r="BF148" i="3" s="1"/>
  <c r="BI146" i="3"/>
  <c r="BH146" i="3"/>
  <c r="BG146" i="3"/>
  <c r="BE146" i="3"/>
  <c r="AA146" i="3"/>
  <c r="Y146" i="3"/>
  <c r="W146" i="3"/>
  <c r="BK146" i="3"/>
  <c r="N146" i="3"/>
  <c r="BF146" i="3" s="1"/>
  <c r="BI145" i="3"/>
  <c r="BH145" i="3"/>
  <c r="BG145" i="3"/>
  <c r="BE145" i="3"/>
  <c r="AA145" i="3"/>
  <c r="AA144" i="3" s="1"/>
  <c r="Y145" i="3"/>
  <c r="W145" i="3"/>
  <c r="BK145" i="3"/>
  <c r="BK144" i="3" s="1"/>
  <c r="N144" i="3" s="1"/>
  <c r="N93" i="3" s="1"/>
  <c r="N145" i="3"/>
  <c r="BF145" i="3" s="1"/>
  <c r="BI143" i="3"/>
  <c r="BH143" i="3"/>
  <c r="BG143" i="3"/>
  <c r="BE143" i="3"/>
  <c r="AA143" i="3"/>
  <c r="Y143" i="3"/>
  <c r="W143" i="3"/>
  <c r="BK143" i="3"/>
  <c r="N143" i="3"/>
  <c r="BF143" i="3" s="1"/>
  <c r="BI142" i="3"/>
  <c r="BH142" i="3"/>
  <c r="BG142" i="3"/>
  <c r="BE142" i="3"/>
  <c r="AA142" i="3"/>
  <c r="Y142" i="3"/>
  <c r="W142" i="3"/>
  <c r="BK142" i="3"/>
  <c r="N142" i="3"/>
  <c r="BF142" i="3" s="1"/>
  <c r="BI141" i="3"/>
  <c r="BH141" i="3"/>
  <c r="BG141" i="3"/>
  <c r="BE141" i="3"/>
  <c r="AA141" i="3"/>
  <c r="Y141" i="3"/>
  <c r="W141" i="3"/>
  <c r="BK141" i="3"/>
  <c r="N141" i="3"/>
  <c r="BF141" i="3" s="1"/>
  <c r="BI140" i="3"/>
  <c r="BH140" i="3"/>
  <c r="BG140" i="3"/>
  <c r="BE140" i="3"/>
  <c r="AA140" i="3"/>
  <c r="Y140" i="3"/>
  <c r="W140" i="3"/>
  <c r="BK140" i="3"/>
  <c r="N140" i="3"/>
  <c r="BF140" i="3" s="1"/>
  <c r="BI139" i="3"/>
  <c r="BH139" i="3"/>
  <c r="BG139" i="3"/>
  <c r="BE139" i="3"/>
  <c r="AA139" i="3"/>
  <c r="Y139" i="3"/>
  <c r="W139" i="3"/>
  <c r="BK139" i="3"/>
  <c r="N139" i="3"/>
  <c r="BF139" i="3" s="1"/>
  <c r="BI138" i="3"/>
  <c r="BH138" i="3"/>
  <c r="BG138" i="3"/>
  <c r="BE138" i="3"/>
  <c r="AA138" i="3"/>
  <c r="Y138" i="3"/>
  <c r="W138" i="3"/>
  <c r="BK138" i="3"/>
  <c r="N138" i="3"/>
  <c r="BF138" i="3" s="1"/>
  <c r="BI137" i="3"/>
  <c r="BH137" i="3"/>
  <c r="BG137" i="3"/>
  <c r="BE137" i="3"/>
  <c r="AA137" i="3"/>
  <c r="Y137" i="3"/>
  <c r="Y136" i="3" s="1"/>
  <c r="W137" i="3"/>
  <c r="BK137" i="3"/>
  <c r="N137" i="3"/>
  <c r="BF137" i="3" s="1"/>
  <c r="BI135" i="3"/>
  <c r="BH135" i="3"/>
  <c r="BG135" i="3"/>
  <c r="BE135" i="3"/>
  <c r="AA135" i="3"/>
  <c r="Y135" i="3"/>
  <c r="W135" i="3"/>
  <c r="BK135" i="3"/>
  <c r="N135" i="3"/>
  <c r="BF135" i="3" s="1"/>
  <c r="BI134" i="3"/>
  <c r="BH134" i="3"/>
  <c r="BG134" i="3"/>
  <c r="BE134" i="3"/>
  <c r="AA134" i="3"/>
  <c r="Y134" i="3"/>
  <c r="W134" i="3"/>
  <c r="BK134" i="3"/>
  <c r="N134" i="3"/>
  <c r="BF134" i="3" s="1"/>
  <c r="BI133" i="3"/>
  <c r="BH133" i="3"/>
  <c r="BG133" i="3"/>
  <c r="BE133" i="3"/>
  <c r="AA133" i="3"/>
  <c r="Y133" i="3"/>
  <c r="W133" i="3"/>
  <c r="BK133" i="3"/>
  <c r="N133" i="3"/>
  <c r="BF133" i="3" s="1"/>
  <c r="BI132" i="3"/>
  <c r="BH132" i="3"/>
  <c r="BG132" i="3"/>
  <c r="BE132" i="3"/>
  <c r="AA132" i="3"/>
  <c r="Y132" i="3"/>
  <c r="W132" i="3"/>
  <c r="BK132" i="3"/>
  <c r="N132" i="3"/>
  <c r="BF132" i="3" s="1"/>
  <c r="BI131" i="3"/>
  <c r="BH131" i="3"/>
  <c r="BG131" i="3"/>
  <c r="BE131" i="3"/>
  <c r="AA131" i="3"/>
  <c r="Y131" i="3"/>
  <c r="W131" i="3"/>
  <c r="BK131" i="3"/>
  <c r="N131" i="3"/>
  <c r="BF131" i="3" s="1"/>
  <c r="BI130" i="3"/>
  <c r="BH130" i="3"/>
  <c r="BG130" i="3"/>
  <c r="BE130" i="3"/>
  <c r="AA130" i="3"/>
  <c r="Y130" i="3"/>
  <c r="W130" i="3"/>
  <c r="BK130" i="3"/>
  <c r="N130" i="3"/>
  <c r="BF130" i="3" s="1"/>
  <c r="BI129" i="3"/>
  <c r="BH129" i="3"/>
  <c r="BG129" i="3"/>
  <c r="BE129" i="3"/>
  <c r="AA129" i="3"/>
  <c r="Y129" i="3"/>
  <c r="W129" i="3"/>
  <c r="BK129" i="3"/>
  <c r="N129" i="3"/>
  <c r="BF129" i="3" s="1"/>
  <c r="BI128" i="3"/>
  <c r="BH128" i="3"/>
  <c r="BG128" i="3"/>
  <c r="BE128" i="3"/>
  <c r="AA128" i="3"/>
  <c r="Y128" i="3"/>
  <c r="W128" i="3"/>
  <c r="BK128" i="3"/>
  <c r="N128" i="3"/>
  <c r="BF128" i="3" s="1"/>
  <c r="BI127" i="3"/>
  <c r="BH127" i="3"/>
  <c r="BG127" i="3"/>
  <c r="BE127" i="3"/>
  <c r="AA127" i="3"/>
  <c r="AA126" i="3" s="1"/>
  <c r="Y127" i="3"/>
  <c r="W127" i="3"/>
  <c r="BK127" i="3"/>
  <c r="N127" i="3"/>
  <c r="BF127" i="3" s="1"/>
  <c r="F118" i="3"/>
  <c r="F116" i="3"/>
  <c r="BI104" i="3"/>
  <c r="BH104" i="3"/>
  <c r="BG104" i="3"/>
  <c r="BE104" i="3"/>
  <c r="BI103" i="3"/>
  <c r="BH103" i="3"/>
  <c r="BG103" i="3"/>
  <c r="BE103" i="3"/>
  <c r="BI102" i="3"/>
  <c r="BH102" i="3"/>
  <c r="BG102" i="3"/>
  <c r="BE102" i="3"/>
  <c r="BI101" i="3"/>
  <c r="BH101" i="3"/>
  <c r="BG101" i="3"/>
  <c r="BE101" i="3"/>
  <c r="BI100" i="3"/>
  <c r="BH100" i="3"/>
  <c r="BG100" i="3"/>
  <c r="BE100" i="3"/>
  <c r="BI99" i="3"/>
  <c r="BH99" i="3"/>
  <c r="H36" i="3" s="1"/>
  <c r="BC90" i="1" s="1"/>
  <c r="BG99" i="3"/>
  <c r="BE99" i="3"/>
  <c r="F82" i="3"/>
  <c r="F80" i="3"/>
  <c r="O22" i="3"/>
  <c r="E22" i="3"/>
  <c r="M121" i="3" s="1"/>
  <c r="O21" i="3"/>
  <c r="O19" i="3"/>
  <c r="E19" i="3"/>
  <c r="M120" i="3" s="1"/>
  <c r="O18" i="3"/>
  <c r="O16" i="3"/>
  <c r="E16" i="3"/>
  <c r="F121" i="3" s="1"/>
  <c r="O15" i="3"/>
  <c r="O13" i="3"/>
  <c r="E13" i="3"/>
  <c r="F120" i="3" s="1"/>
  <c r="O12" i="3"/>
  <c r="M118" i="3"/>
  <c r="F6" i="3"/>
  <c r="F114" i="3" s="1"/>
  <c r="AY89" i="1"/>
  <c r="AX89" i="1"/>
  <c r="BI343" i="2"/>
  <c r="BH343" i="2"/>
  <c r="BG343" i="2"/>
  <c r="BE343" i="2"/>
  <c r="BK343" i="2"/>
  <c r="N343" i="2" s="1"/>
  <c r="BF343" i="2" s="1"/>
  <c r="BI342" i="2"/>
  <c r="BH342" i="2"/>
  <c r="BG342" i="2"/>
  <c r="BE342" i="2"/>
  <c r="BK342" i="2"/>
  <c r="N342" i="2" s="1"/>
  <c r="BF342" i="2" s="1"/>
  <c r="BI341" i="2"/>
  <c r="BH341" i="2"/>
  <c r="BG341" i="2"/>
  <c r="BE341" i="2"/>
  <c r="N341" i="2"/>
  <c r="BF341" i="2" s="1"/>
  <c r="BK341" i="2"/>
  <c r="BI340" i="2"/>
  <c r="BH340" i="2"/>
  <c r="BG340" i="2"/>
  <c r="BE340" i="2"/>
  <c r="BK340" i="2"/>
  <c r="N340" i="2" s="1"/>
  <c r="BF340" i="2" s="1"/>
  <c r="BI339" i="2"/>
  <c r="BH339" i="2"/>
  <c r="BG339" i="2"/>
  <c r="BE339" i="2"/>
  <c r="N339" i="2"/>
  <c r="BF339" i="2" s="1"/>
  <c r="BK339" i="2"/>
  <c r="BI337" i="2"/>
  <c r="BH337" i="2"/>
  <c r="BG337" i="2"/>
  <c r="BE337" i="2"/>
  <c r="AA337" i="2"/>
  <c r="Y337" i="2"/>
  <c r="W337" i="2"/>
  <c r="BK337" i="2"/>
  <c r="N337" i="2"/>
  <c r="BF337" i="2" s="1"/>
  <c r="BI336" i="2"/>
  <c r="BH336" i="2"/>
  <c r="BG336" i="2"/>
  <c r="BE336" i="2"/>
  <c r="AA336" i="2"/>
  <c r="AA335" i="2" s="1"/>
  <c r="AA334" i="2" s="1"/>
  <c r="Y336" i="2"/>
  <c r="Y335" i="2" s="1"/>
  <c r="Y334" i="2" s="1"/>
  <c r="W336" i="2"/>
  <c r="BK336" i="2"/>
  <c r="BK335" i="2" s="1"/>
  <c r="N336" i="2"/>
  <c r="BF336" i="2" s="1"/>
  <c r="BI333" i="2"/>
  <c r="BH333" i="2"/>
  <c r="BG333" i="2"/>
  <c r="BE333" i="2"/>
  <c r="AA333" i="2"/>
  <c r="Y333" i="2"/>
  <c r="W333" i="2"/>
  <c r="BK333" i="2"/>
  <c r="N333" i="2"/>
  <c r="BF333" i="2" s="1"/>
  <c r="BI332" i="2"/>
  <c r="BH332" i="2"/>
  <c r="BG332" i="2"/>
  <c r="BE332" i="2"/>
  <c r="AA332" i="2"/>
  <c r="Y332" i="2"/>
  <c r="W332" i="2"/>
  <c r="BK332" i="2"/>
  <c r="N332" i="2"/>
  <c r="BF332" i="2" s="1"/>
  <c r="BI331" i="2"/>
  <c r="BH331" i="2"/>
  <c r="BG331" i="2"/>
  <c r="BE331" i="2"/>
  <c r="AA331" i="2"/>
  <c r="Y331" i="2"/>
  <c r="W331" i="2"/>
  <c r="BK331" i="2"/>
  <c r="N331" i="2"/>
  <c r="BF331" i="2" s="1"/>
  <c r="BI330" i="2"/>
  <c r="BH330" i="2"/>
  <c r="BG330" i="2"/>
  <c r="BE330" i="2"/>
  <c r="AA330" i="2"/>
  <c r="Y330" i="2"/>
  <c r="W330" i="2"/>
  <c r="BK330" i="2"/>
  <c r="N330" i="2"/>
  <c r="BF330" i="2" s="1"/>
  <c r="BI329" i="2"/>
  <c r="BH329" i="2"/>
  <c r="BG329" i="2"/>
  <c r="BE329" i="2"/>
  <c r="AA329" i="2"/>
  <c r="AA328" i="2" s="1"/>
  <c r="Y329" i="2"/>
  <c r="W329" i="2"/>
  <c r="BK329" i="2"/>
  <c r="N329" i="2"/>
  <c r="BF329" i="2" s="1"/>
  <c r="BI327" i="2"/>
  <c r="BH327" i="2"/>
  <c r="BG327" i="2"/>
  <c r="BE327" i="2"/>
  <c r="AA327" i="2"/>
  <c r="Y327" i="2"/>
  <c r="W327" i="2"/>
  <c r="BK327" i="2"/>
  <c r="N327" i="2"/>
  <c r="BF327" i="2" s="1"/>
  <c r="BI326" i="2"/>
  <c r="BH326" i="2"/>
  <c r="BG326" i="2"/>
  <c r="BE326" i="2"/>
  <c r="AA326" i="2"/>
  <c r="AA325" i="2" s="1"/>
  <c r="Y326" i="2"/>
  <c r="Y325" i="2" s="1"/>
  <c r="W326" i="2"/>
  <c r="BK326" i="2"/>
  <c r="N326" i="2"/>
  <c r="BF326" i="2" s="1"/>
  <c r="BI324" i="2"/>
  <c r="BH324" i="2"/>
  <c r="BG324" i="2"/>
  <c r="BE324" i="2"/>
  <c r="AA324" i="2"/>
  <c r="Y324" i="2"/>
  <c r="W324" i="2"/>
  <c r="BK324" i="2"/>
  <c r="N324" i="2"/>
  <c r="BF324" i="2" s="1"/>
  <c r="BI323" i="2"/>
  <c r="BH323" i="2"/>
  <c r="BG323" i="2"/>
  <c r="BE323" i="2"/>
  <c r="AA323" i="2"/>
  <c r="Y323" i="2"/>
  <c r="W323" i="2"/>
  <c r="BK323" i="2"/>
  <c r="N323" i="2"/>
  <c r="BF323" i="2" s="1"/>
  <c r="BI322" i="2"/>
  <c r="BH322" i="2"/>
  <c r="BG322" i="2"/>
  <c r="BE322" i="2"/>
  <c r="AA322" i="2"/>
  <c r="Y322" i="2"/>
  <c r="W322" i="2"/>
  <c r="BK322" i="2"/>
  <c r="N322" i="2"/>
  <c r="BF322" i="2" s="1"/>
  <c r="BI321" i="2"/>
  <c r="BH321" i="2"/>
  <c r="BG321" i="2"/>
  <c r="BE321" i="2"/>
  <c r="AA321" i="2"/>
  <c r="Y321" i="2"/>
  <c r="W321" i="2"/>
  <c r="BK321" i="2"/>
  <c r="N321" i="2"/>
  <c r="BF321" i="2" s="1"/>
  <c r="BI320" i="2"/>
  <c r="BH320" i="2"/>
  <c r="BG320" i="2"/>
  <c r="BE320" i="2"/>
  <c r="AA320" i="2"/>
  <c r="AA319" i="2" s="1"/>
  <c r="Y320" i="2"/>
  <c r="W320" i="2"/>
  <c r="BK320" i="2"/>
  <c r="N320" i="2"/>
  <c r="BF320" i="2" s="1"/>
  <c r="BI318" i="2"/>
  <c r="BH318" i="2"/>
  <c r="BG318" i="2"/>
  <c r="BE318" i="2"/>
  <c r="AA318" i="2"/>
  <c r="Y318" i="2"/>
  <c r="W318" i="2"/>
  <c r="BK318" i="2"/>
  <c r="N318" i="2"/>
  <c r="BF318" i="2" s="1"/>
  <c r="BI317" i="2"/>
  <c r="BH317" i="2"/>
  <c r="BG317" i="2"/>
  <c r="BE317" i="2"/>
  <c r="AA317" i="2"/>
  <c r="Y317" i="2"/>
  <c r="W317" i="2"/>
  <c r="BK317" i="2"/>
  <c r="N317" i="2"/>
  <c r="BF317" i="2" s="1"/>
  <c r="BI316" i="2"/>
  <c r="BH316" i="2"/>
  <c r="BG316" i="2"/>
  <c r="BE316" i="2"/>
  <c r="AA316" i="2"/>
  <c r="Y316" i="2"/>
  <c r="W316" i="2"/>
  <c r="BK316" i="2"/>
  <c r="N316" i="2"/>
  <c r="BF316" i="2" s="1"/>
  <c r="BI315" i="2"/>
  <c r="BH315" i="2"/>
  <c r="BG315" i="2"/>
  <c r="BE315" i="2"/>
  <c r="AA315" i="2"/>
  <c r="AA314" i="2" s="1"/>
  <c r="Y315" i="2"/>
  <c r="W315" i="2"/>
  <c r="BK315" i="2"/>
  <c r="N315" i="2"/>
  <c r="BF315" i="2" s="1"/>
  <c r="BI313" i="2"/>
  <c r="BH313" i="2"/>
  <c r="BG313" i="2"/>
  <c r="BE313" i="2"/>
  <c r="AA313" i="2"/>
  <c r="Y313" i="2"/>
  <c r="W313" i="2"/>
  <c r="BK313" i="2"/>
  <c r="N313" i="2"/>
  <c r="BF313" i="2" s="1"/>
  <c r="BI312" i="2"/>
  <c r="BH312" i="2"/>
  <c r="BG312" i="2"/>
  <c r="BE312" i="2"/>
  <c r="AA312" i="2"/>
  <c r="Y312" i="2"/>
  <c r="W312" i="2"/>
  <c r="BK312" i="2"/>
  <c r="N312" i="2"/>
  <c r="BF312" i="2" s="1"/>
  <c r="BI311" i="2"/>
  <c r="BH311" i="2"/>
  <c r="BG311" i="2"/>
  <c r="BE311" i="2"/>
  <c r="AA311" i="2"/>
  <c r="Y311" i="2"/>
  <c r="W311" i="2"/>
  <c r="BK311" i="2"/>
  <c r="N311" i="2"/>
  <c r="BF311" i="2" s="1"/>
  <c r="BI310" i="2"/>
  <c r="BH310" i="2"/>
  <c r="BG310" i="2"/>
  <c r="BE310" i="2"/>
  <c r="AA310" i="2"/>
  <c r="Y310" i="2"/>
  <c r="W310" i="2"/>
  <c r="BK310" i="2"/>
  <c r="N310" i="2"/>
  <c r="BF310" i="2" s="1"/>
  <c r="BI309" i="2"/>
  <c r="BH309" i="2"/>
  <c r="BG309" i="2"/>
  <c r="BE309" i="2"/>
  <c r="AA309" i="2"/>
  <c r="Y309" i="2"/>
  <c r="W309" i="2"/>
  <c r="BK309" i="2"/>
  <c r="N309" i="2"/>
  <c r="BF309" i="2" s="1"/>
  <c r="BI308" i="2"/>
  <c r="BH308" i="2"/>
  <c r="BG308" i="2"/>
  <c r="BE308" i="2"/>
  <c r="AA308" i="2"/>
  <c r="Y308" i="2"/>
  <c r="W308" i="2"/>
  <c r="BK308" i="2"/>
  <c r="N308" i="2"/>
  <c r="BF308" i="2" s="1"/>
  <c r="BI307" i="2"/>
  <c r="BH307" i="2"/>
  <c r="BG307" i="2"/>
  <c r="BE307" i="2"/>
  <c r="AA307" i="2"/>
  <c r="Y307" i="2"/>
  <c r="W307" i="2"/>
  <c r="BK307" i="2"/>
  <c r="N307" i="2"/>
  <c r="BF307" i="2" s="1"/>
  <c r="BI306" i="2"/>
  <c r="BH306" i="2"/>
  <c r="BG306" i="2"/>
  <c r="BE306" i="2"/>
  <c r="AA306" i="2"/>
  <c r="Y306" i="2"/>
  <c r="W306" i="2"/>
  <c r="BK306" i="2"/>
  <c r="N306" i="2"/>
  <c r="BF306" i="2" s="1"/>
  <c r="BI305" i="2"/>
  <c r="BH305" i="2"/>
  <c r="BG305" i="2"/>
  <c r="BE305" i="2"/>
  <c r="AA305" i="2"/>
  <c r="Y305" i="2"/>
  <c r="W305" i="2"/>
  <c r="BK305" i="2"/>
  <c r="N305" i="2"/>
  <c r="BF305" i="2" s="1"/>
  <c r="BI304" i="2"/>
  <c r="BH304" i="2"/>
  <c r="BG304" i="2"/>
  <c r="BE304" i="2"/>
  <c r="AA304" i="2"/>
  <c r="Y304" i="2"/>
  <c r="W304" i="2"/>
  <c r="BK304" i="2"/>
  <c r="N304" i="2"/>
  <c r="BF304" i="2" s="1"/>
  <c r="BI303" i="2"/>
  <c r="BH303" i="2"/>
  <c r="BG303" i="2"/>
  <c r="BE303" i="2"/>
  <c r="AA303" i="2"/>
  <c r="Y303" i="2"/>
  <c r="W303" i="2"/>
  <c r="BK303" i="2"/>
  <c r="N303" i="2"/>
  <c r="BF303" i="2" s="1"/>
  <c r="BI302" i="2"/>
  <c r="BH302" i="2"/>
  <c r="BG302" i="2"/>
  <c r="BE302" i="2"/>
  <c r="AA302" i="2"/>
  <c r="Y302" i="2"/>
  <c r="W302" i="2"/>
  <c r="BK302" i="2"/>
  <c r="N302" i="2"/>
  <c r="BF302" i="2" s="1"/>
  <c r="BI301" i="2"/>
  <c r="BH301" i="2"/>
  <c r="BG301" i="2"/>
  <c r="BE301" i="2"/>
  <c r="AA301" i="2"/>
  <c r="Y301" i="2"/>
  <c r="W301" i="2"/>
  <c r="BK301" i="2"/>
  <c r="BK300" i="2" s="1"/>
  <c r="N300" i="2" s="1"/>
  <c r="N106" i="2" s="1"/>
  <c r="N301" i="2"/>
  <c r="BF301" i="2" s="1"/>
  <c r="BI299" i="2"/>
  <c r="BH299" i="2"/>
  <c r="BG299" i="2"/>
  <c r="BE299" i="2"/>
  <c r="AA299" i="2"/>
  <c r="Y299" i="2"/>
  <c r="W299" i="2"/>
  <c r="BK299" i="2"/>
  <c r="N299" i="2"/>
  <c r="BF299" i="2" s="1"/>
  <c r="BI298" i="2"/>
  <c r="BH298" i="2"/>
  <c r="BG298" i="2"/>
  <c r="BE298" i="2"/>
  <c r="AA298" i="2"/>
  <c r="Y298" i="2"/>
  <c r="W298" i="2"/>
  <c r="BK298" i="2"/>
  <c r="N298" i="2"/>
  <c r="BF298" i="2" s="1"/>
  <c r="BI297" i="2"/>
  <c r="BH297" i="2"/>
  <c r="BG297" i="2"/>
  <c r="BE297" i="2"/>
  <c r="AA297" i="2"/>
  <c r="Y297" i="2"/>
  <c r="W297" i="2"/>
  <c r="BK297" i="2"/>
  <c r="N297" i="2"/>
  <c r="BF297" i="2" s="1"/>
  <c r="BI296" i="2"/>
  <c r="BH296" i="2"/>
  <c r="BG296" i="2"/>
  <c r="BE296" i="2"/>
  <c r="AA296" i="2"/>
  <c r="Y296" i="2"/>
  <c r="W296" i="2"/>
  <c r="BK296" i="2"/>
  <c r="N296" i="2"/>
  <c r="BF296" i="2" s="1"/>
  <c r="BI295" i="2"/>
  <c r="BH295" i="2"/>
  <c r="BG295" i="2"/>
  <c r="BE295" i="2"/>
  <c r="AA295" i="2"/>
  <c r="Y295" i="2"/>
  <c r="W295" i="2"/>
  <c r="BK295" i="2"/>
  <c r="N295" i="2"/>
  <c r="BF295" i="2" s="1"/>
  <c r="BI294" i="2"/>
  <c r="BH294" i="2"/>
  <c r="BG294" i="2"/>
  <c r="BE294" i="2"/>
  <c r="AA294" i="2"/>
  <c r="Y294" i="2"/>
  <c r="Y293" i="2" s="1"/>
  <c r="W294" i="2"/>
  <c r="BK294" i="2"/>
  <c r="N294" i="2"/>
  <c r="BF294" i="2" s="1"/>
  <c r="BI292" i="2"/>
  <c r="BH292" i="2"/>
  <c r="BG292" i="2"/>
  <c r="BE292" i="2"/>
  <c r="AA292" i="2"/>
  <c r="Y292" i="2"/>
  <c r="W292" i="2"/>
  <c r="BK292" i="2"/>
  <c r="N292" i="2"/>
  <c r="BF292" i="2" s="1"/>
  <c r="BI291" i="2"/>
  <c r="BH291" i="2"/>
  <c r="BG291" i="2"/>
  <c r="BF291" i="2"/>
  <c r="BE291" i="2"/>
  <c r="AA291" i="2"/>
  <c r="Y291" i="2"/>
  <c r="W291" i="2"/>
  <c r="BK291" i="2"/>
  <c r="N291" i="2"/>
  <c r="BI290" i="2"/>
  <c r="BH290" i="2"/>
  <c r="BG290" i="2"/>
  <c r="BE290" i="2"/>
  <c r="AA290" i="2"/>
  <c r="Y290" i="2"/>
  <c r="W290" i="2"/>
  <c r="BK290" i="2"/>
  <c r="N290" i="2"/>
  <c r="BF290" i="2" s="1"/>
  <c r="BI289" i="2"/>
  <c r="BH289" i="2"/>
  <c r="BG289" i="2"/>
  <c r="BE289" i="2"/>
  <c r="AA289" i="2"/>
  <c r="Y289" i="2"/>
  <c r="W289" i="2"/>
  <c r="BK289" i="2"/>
  <c r="N289" i="2"/>
  <c r="BF289" i="2" s="1"/>
  <c r="BI288" i="2"/>
  <c r="BH288" i="2"/>
  <c r="BG288" i="2"/>
  <c r="BE288" i="2"/>
  <c r="AA288" i="2"/>
  <c r="Y288" i="2"/>
  <c r="W288" i="2"/>
  <c r="BK288" i="2"/>
  <c r="N288" i="2"/>
  <c r="BF288" i="2" s="1"/>
  <c r="BI287" i="2"/>
  <c r="BH287" i="2"/>
  <c r="BG287" i="2"/>
  <c r="BE287" i="2"/>
  <c r="AA287" i="2"/>
  <c r="Y287" i="2"/>
  <c r="W287" i="2"/>
  <c r="BK287" i="2"/>
  <c r="N287" i="2"/>
  <c r="BF287" i="2" s="1"/>
  <c r="BI286" i="2"/>
  <c r="BH286" i="2"/>
  <c r="BG286" i="2"/>
  <c r="BE286" i="2"/>
  <c r="AA286" i="2"/>
  <c r="Y286" i="2"/>
  <c r="W286" i="2"/>
  <c r="BK286" i="2"/>
  <c r="N286" i="2"/>
  <c r="BF286" i="2" s="1"/>
  <c r="BI285" i="2"/>
  <c r="BH285" i="2"/>
  <c r="BG285" i="2"/>
  <c r="BF285" i="2"/>
  <c r="BE285" i="2"/>
  <c r="AA285" i="2"/>
  <c r="Y285" i="2"/>
  <c r="W285" i="2"/>
  <c r="BK285" i="2"/>
  <c r="N285" i="2"/>
  <c r="BI284" i="2"/>
  <c r="BH284" i="2"/>
  <c r="BG284" i="2"/>
  <c r="BE284" i="2"/>
  <c r="AA284" i="2"/>
  <c r="Y284" i="2"/>
  <c r="W284" i="2"/>
  <c r="BK284" i="2"/>
  <c r="N284" i="2"/>
  <c r="BF284" i="2" s="1"/>
  <c r="BI283" i="2"/>
  <c r="BH283" i="2"/>
  <c r="BG283" i="2"/>
  <c r="BE283" i="2"/>
  <c r="AA283" i="2"/>
  <c r="Y283" i="2"/>
  <c r="W283" i="2"/>
  <c r="BK283" i="2"/>
  <c r="N283" i="2"/>
  <c r="BF283" i="2" s="1"/>
  <c r="BI282" i="2"/>
  <c r="BH282" i="2"/>
  <c r="BG282" i="2"/>
  <c r="BE282" i="2"/>
  <c r="AA282" i="2"/>
  <c r="Y282" i="2"/>
  <c r="W282" i="2"/>
  <c r="BK282" i="2"/>
  <c r="N282" i="2"/>
  <c r="BF282" i="2" s="1"/>
  <c r="BI281" i="2"/>
  <c r="BH281" i="2"/>
  <c r="BG281" i="2"/>
  <c r="BE281" i="2"/>
  <c r="AA281" i="2"/>
  <c r="Y281" i="2"/>
  <c r="W281" i="2"/>
  <c r="BK281" i="2"/>
  <c r="N281" i="2"/>
  <c r="BF281" i="2" s="1"/>
  <c r="BI280" i="2"/>
  <c r="BH280" i="2"/>
  <c r="BG280" i="2"/>
  <c r="BE280" i="2"/>
  <c r="AA280" i="2"/>
  <c r="Y280" i="2"/>
  <c r="W280" i="2"/>
  <c r="BK280" i="2"/>
  <c r="N280" i="2"/>
  <c r="BF280" i="2" s="1"/>
  <c r="BI279" i="2"/>
  <c r="BH279" i="2"/>
  <c r="BG279" i="2"/>
  <c r="BE279" i="2"/>
  <c r="AA279" i="2"/>
  <c r="Y279" i="2"/>
  <c r="W279" i="2"/>
  <c r="BK279" i="2"/>
  <c r="N279" i="2"/>
  <c r="BF279" i="2" s="1"/>
  <c r="BI278" i="2"/>
  <c r="BH278" i="2"/>
  <c r="BG278" i="2"/>
  <c r="BE278" i="2"/>
  <c r="AA278" i="2"/>
  <c r="Y278" i="2"/>
  <c r="W278" i="2"/>
  <c r="BK278" i="2"/>
  <c r="N278" i="2"/>
  <c r="BF278" i="2" s="1"/>
  <c r="BI277" i="2"/>
  <c r="BH277" i="2"/>
  <c r="BG277" i="2"/>
  <c r="BE277" i="2"/>
  <c r="AA277" i="2"/>
  <c r="Y277" i="2"/>
  <c r="W277" i="2"/>
  <c r="BK277" i="2"/>
  <c r="N277" i="2"/>
  <c r="BF277" i="2" s="1"/>
  <c r="BI276" i="2"/>
  <c r="BH276" i="2"/>
  <c r="BG276" i="2"/>
  <c r="BE276" i="2"/>
  <c r="AA276" i="2"/>
  <c r="Y276" i="2"/>
  <c r="W276" i="2"/>
  <c r="BK276" i="2"/>
  <c r="N276" i="2"/>
  <c r="BF276" i="2" s="1"/>
  <c r="BI275" i="2"/>
  <c r="BH275" i="2"/>
  <c r="BG275" i="2"/>
  <c r="BF275" i="2"/>
  <c r="BE275" i="2"/>
  <c r="AA275" i="2"/>
  <c r="Y275" i="2"/>
  <c r="W275" i="2"/>
  <c r="BK275" i="2"/>
  <c r="N275" i="2"/>
  <c r="BI274" i="2"/>
  <c r="BH274" i="2"/>
  <c r="BG274" i="2"/>
  <c r="BE274" i="2"/>
  <c r="AA274" i="2"/>
  <c r="Y274" i="2"/>
  <c r="W274" i="2"/>
  <c r="W273" i="2" s="1"/>
  <c r="BK274" i="2"/>
  <c r="N274" i="2"/>
  <c r="BF274" i="2" s="1"/>
  <c r="BI272" i="2"/>
  <c r="BH272" i="2"/>
  <c r="BG272" i="2"/>
  <c r="BE272" i="2"/>
  <c r="AA272" i="2"/>
  <c r="Y272" i="2"/>
  <c r="W272" i="2"/>
  <c r="BK272" i="2"/>
  <c r="N272" i="2"/>
  <c r="BF272" i="2" s="1"/>
  <c r="BI271" i="2"/>
  <c r="BH271" i="2"/>
  <c r="BG271" i="2"/>
  <c r="BE271" i="2"/>
  <c r="AA271" i="2"/>
  <c r="Y271" i="2"/>
  <c r="W271" i="2"/>
  <c r="BK271" i="2"/>
  <c r="N271" i="2"/>
  <c r="BF271" i="2" s="1"/>
  <c r="BI270" i="2"/>
  <c r="BH270" i="2"/>
  <c r="BG270" i="2"/>
  <c r="BE270" i="2"/>
  <c r="AA270" i="2"/>
  <c r="Y270" i="2"/>
  <c r="W270" i="2"/>
  <c r="BK270" i="2"/>
  <c r="N270" i="2"/>
  <c r="BF270" i="2" s="1"/>
  <c r="BI269" i="2"/>
  <c r="BH269" i="2"/>
  <c r="BG269" i="2"/>
  <c r="BE269" i="2"/>
  <c r="AA269" i="2"/>
  <c r="Y269" i="2"/>
  <c r="W269" i="2"/>
  <c r="BK269" i="2"/>
  <c r="N269" i="2"/>
  <c r="BF269" i="2" s="1"/>
  <c r="BI268" i="2"/>
  <c r="BH268" i="2"/>
  <c r="BG268" i="2"/>
  <c r="BE268" i="2"/>
  <c r="AA268" i="2"/>
  <c r="Y268" i="2"/>
  <c r="W268" i="2"/>
  <c r="BK268" i="2"/>
  <c r="N268" i="2"/>
  <c r="BF268" i="2" s="1"/>
  <c r="BI267" i="2"/>
  <c r="BH267" i="2"/>
  <c r="BG267" i="2"/>
  <c r="BE267" i="2"/>
  <c r="AA267" i="2"/>
  <c r="Y267" i="2"/>
  <c r="W267" i="2"/>
  <c r="BK267" i="2"/>
  <c r="N267" i="2"/>
  <c r="BF267" i="2" s="1"/>
  <c r="BI266" i="2"/>
  <c r="BH266" i="2"/>
  <c r="BG266" i="2"/>
  <c r="BE266" i="2"/>
  <c r="AA266" i="2"/>
  <c r="Y266" i="2"/>
  <c r="W266" i="2"/>
  <c r="BK266" i="2"/>
  <c r="N266" i="2"/>
  <c r="BF266" i="2" s="1"/>
  <c r="BI265" i="2"/>
  <c r="BH265" i="2"/>
  <c r="BG265" i="2"/>
  <c r="BE265" i="2"/>
  <c r="AA265" i="2"/>
  <c r="Y265" i="2"/>
  <c r="W265" i="2"/>
  <c r="BK265" i="2"/>
  <c r="N265" i="2"/>
  <c r="BF265" i="2" s="1"/>
  <c r="BI264" i="2"/>
  <c r="BH264" i="2"/>
  <c r="BG264" i="2"/>
  <c r="BE264" i="2"/>
  <c r="AA264" i="2"/>
  <c r="Y264" i="2"/>
  <c r="W264" i="2"/>
  <c r="BK264" i="2"/>
  <c r="N264" i="2"/>
  <c r="BF264" i="2" s="1"/>
  <c r="BI263" i="2"/>
  <c r="BH263" i="2"/>
  <c r="BG263" i="2"/>
  <c r="BE263" i="2"/>
  <c r="AA263" i="2"/>
  <c r="Y263" i="2"/>
  <c r="W263" i="2"/>
  <c r="BK263" i="2"/>
  <c r="N263" i="2"/>
  <c r="BF263" i="2" s="1"/>
  <c r="BI262" i="2"/>
  <c r="BH262" i="2"/>
  <c r="BG262" i="2"/>
  <c r="BE262" i="2"/>
  <c r="AA262" i="2"/>
  <c r="Y262" i="2"/>
  <c r="W262" i="2"/>
  <c r="BK262" i="2"/>
  <c r="N262" i="2"/>
  <c r="BF262" i="2" s="1"/>
  <c r="BI261" i="2"/>
  <c r="BH261" i="2"/>
  <c r="BG261" i="2"/>
  <c r="BE261" i="2"/>
  <c r="AA261" i="2"/>
  <c r="Y261" i="2"/>
  <c r="W261" i="2"/>
  <c r="W260" i="2" s="1"/>
  <c r="BK261" i="2"/>
  <c r="N261" i="2"/>
  <c r="BF261" i="2" s="1"/>
  <c r="BI259" i="2"/>
  <c r="BH259" i="2"/>
  <c r="BG259" i="2"/>
  <c r="BE259" i="2"/>
  <c r="AA259" i="2"/>
  <c r="Y259" i="2"/>
  <c r="W259" i="2"/>
  <c r="BK259" i="2"/>
  <c r="N259" i="2"/>
  <c r="BF259" i="2" s="1"/>
  <c r="BI258" i="2"/>
  <c r="BH258" i="2"/>
  <c r="BG258" i="2"/>
  <c r="BE258" i="2"/>
  <c r="AA258" i="2"/>
  <c r="Y258" i="2"/>
  <c r="W258" i="2"/>
  <c r="BK258" i="2"/>
  <c r="N258" i="2"/>
  <c r="BF258" i="2" s="1"/>
  <c r="BI257" i="2"/>
  <c r="BH257" i="2"/>
  <c r="BG257" i="2"/>
  <c r="BE257" i="2"/>
  <c r="AA257" i="2"/>
  <c r="Y257" i="2"/>
  <c r="W257" i="2"/>
  <c r="BK257" i="2"/>
  <c r="N257" i="2"/>
  <c r="BF257" i="2" s="1"/>
  <c r="BI256" i="2"/>
  <c r="BH256" i="2"/>
  <c r="BG256" i="2"/>
  <c r="BE256" i="2"/>
  <c r="AA256" i="2"/>
  <c r="Y256" i="2"/>
  <c r="W256" i="2"/>
  <c r="BK256" i="2"/>
  <c r="N256" i="2"/>
  <c r="BF256" i="2" s="1"/>
  <c r="BI255" i="2"/>
  <c r="BH255" i="2"/>
  <c r="BG255" i="2"/>
  <c r="BE255" i="2"/>
  <c r="AA255" i="2"/>
  <c r="Y255" i="2"/>
  <c r="Y254" i="2" s="1"/>
  <c r="W255" i="2"/>
  <c r="BK255" i="2"/>
  <c r="N255" i="2"/>
  <c r="BF255" i="2" s="1"/>
  <c r="BI253" i="2"/>
  <c r="BH253" i="2"/>
  <c r="BG253" i="2"/>
  <c r="BE253" i="2"/>
  <c r="AA253" i="2"/>
  <c r="Y253" i="2"/>
  <c r="W253" i="2"/>
  <c r="BK253" i="2"/>
  <c r="N253" i="2"/>
  <c r="BF253" i="2" s="1"/>
  <c r="BI252" i="2"/>
  <c r="BH252" i="2"/>
  <c r="BG252" i="2"/>
  <c r="BF252" i="2"/>
  <c r="BE252" i="2"/>
  <c r="AA252" i="2"/>
  <c r="Y252" i="2"/>
  <c r="W252" i="2"/>
  <c r="BK252" i="2"/>
  <c r="N252" i="2"/>
  <c r="BI251" i="2"/>
  <c r="BH251" i="2"/>
  <c r="BG251" i="2"/>
  <c r="BE251" i="2"/>
  <c r="AA251" i="2"/>
  <c r="Y251" i="2"/>
  <c r="W251" i="2"/>
  <c r="BK251" i="2"/>
  <c r="N251" i="2"/>
  <c r="BF251" i="2" s="1"/>
  <c r="BI250" i="2"/>
  <c r="BH250" i="2"/>
  <c r="BG250" i="2"/>
  <c r="BE250" i="2"/>
  <c r="AA250" i="2"/>
  <c r="AA249" i="2" s="1"/>
  <c r="Y250" i="2"/>
  <c r="W250" i="2"/>
  <c r="BK250" i="2"/>
  <c r="BK249" i="2" s="1"/>
  <c r="N249" i="2" s="1"/>
  <c r="N101" i="2" s="1"/>
  <c r="N250" i="2"/>
  <c r="BF250" i="2" s="1"/>
  <c r="BI248" i="2"/>
  <c r="BH248" i="2"/>
  <c r="BG248" i="2"/>
  <c r="BE248" i="2"/>
  <c r="AA248" i="2"/>
  <c r="Y248" i="2"/>
  <c r="W248" i="2"/>
  <c r="BK248" i="2"/>
  <c r="N248" i="2"/>
  <c r="BF248" i="2" s="1"/>
  <c r="BI247" i="2"/>
  <c r="BH247" i="2"/>
  <c r="BG247" i="2"/>
  <c r="BE247" i="2"/>
  <c r="AA247" i="2"/>
  <c r="Y247" i="2"/>
  <c r="W247" i="2"/>
  <c r="BK247" i="2"/>
  <c r="N247" i="2"/>
  <c r="BF247" i="2" s="1"/>
  <c r="BI246" i="2"/>
  <c r="BH246" i="2"/>
  <c r="BG246" i="2"/>
  <c r="BE246" i="2"/>
  <c r="AA246" i="2"/>
  <c r="Y246" i="2"/>
  <c r="W246" i="2"/>
  <c r="BK246" i="2"/>
  <c r="N246" i="2"/>
  <c r="BF246" i="2" s="1"/>
  <c r="BI245" i="2"/>
  <c r="BH245" i="2"/>
  <c r="BG245" i="2"/>
  <c r="BE245" i="2"/>
  <c r="AA245" i="2"/>
  <c r="Y245" i="2"/>
  <c r="W245" i="2"/>
  <c r="BK245" i="2"/>
  <c r="N245" i="2"/>
  <c r="BF245" i="2" s="1"/>
  <c r="BI244" i="2"/>
  <c r="BH244" i="2"/>
  <c r="BG244" i="2"/>
  <c r="BE244" i="2"/>
  <c r="AA244" i="2"/>
  <c r="Y244" i="2"/>
  <c r="W244" i="2"/>
  <c r="BK244" i="2"/>
  <c r="BK243" i="2" s="1"/>
  <c r="N244" i="2"/>
  <c r="BF244" i="2" s="1"/>
  <c r="BI241" i="2"/>
  <c r="BH241" i="2"/>
  <c r="BG241" i="2"/>
  <c r="BE241" i="2"/>
  <c r="AA241" i="2"/>
  <c r="AA240" i="2" s="1"/>
  <c r="Y241" i="2"/>
  <c r="Y240" i="2" s="1"/>
  <c r="W241" i="2"/>
  <c r="W240" i="2" s="1"/>
  <c r="BK241" i="2"/>
  <c r="BK240" i="2" s="1"/>
  <c r="N240" i="2" s="1"/>
  <c r="N98" i="2" s="1"/>
  <c r="N241" i="2"/>
  <c r="BF241" i="2" s="1"/>
  <c r="BI239" i="2"/>
  <c r="BH239" i="2"/>
  <c r="BG239" i="2"/>
  <c r="BE239" i="2"/>
  <c r="AA239" i="2"/>
  <c r="Y239" i="2"/>
  <c r="W239" i="2"/>
  <c r="BK239" i="2"/>
  <c r="N239" i="2"/>
  <c r="BF239" i="2" s="1"/>
  <c r="BI238" i="2"/>
  <c r="BH238" i="2"/>
  <c r="BG238" i="2"/>
  <c r="BE238" i="2"/>
  <c r="AA238" i="2"/>
  <c r="Y238" i="2"/>
  <c r="W238" i="2"/>
  <c r="BK238" i="2"/>
  <c r="N238" i="2"/>
  <c r="BF238" i="2" s="1"/>
  <c r="BI237" i="2"/>
  <c r="BH237" i="2"/>
  <c r="BG237" i="2"/>
  <c r="BE237" i="2"/>
  <c r="AA237" i="2"/>
  <c r="Y237" i="2"/>
  <c r="W237" i="2"/>
  <c r="BK237" i="2"/>
  <c r="N237" i="2"/>
  <c r="BF237" i="2" s="1"/>
  <c r="BI236" i="2"/>
  <c r="BH236" i="2"/>
  <c r="BG236" i="2"/>
  <c r="BE236" i="2"/>
  <c r="AA236" i="2"/>
  <c r="Y236" i="2"/>
  <c r="W236" i="2"/>
  <c r="BK236" i="2"/>
  <c r="N236" i="2"/>
  <c r="BF236" i="2" s="1"/>
  <c r="BI235" i="2"/>
  <c r="BH235" i="2"/>
  <c r="BG235" i="2"/>
  <c r="BE235" i="2"/>
  <c r="AA235" i="2"/>
  <c r="Y235" i="2"/>
  <c r="W235" i="2"/>
  <c r="BK235" i="2"/>
  <c r="N235" i="2"/>
  <c r="BF235" i="2" s="1"/>
  <c r="BI234" i="2"/>
  <c r="BH234" i="2"/>
  <c r="BG234" i="2"/>
  <c r="BE234" i="2"/>
  <c r="AA234" i="2"/>
  <c r="Y234" i="2"/>
  <c r="W234" i="2"/>
  <c r="BK234" i="2"/>
  <c r="N234" i="2"/>
  <c r="BF234" i="2" s="1"/>
  <c r="BI233" i="2"/>
  <c r="BH233" i="2"/>
  <c r="BG233" i="2"/>
  <c r="BE233" i="2"/>
  <c r="AA233" i="2"/>
  <c r="Y233" i="2"/>
  <c r="W233" i="2"/>
  <c r="BK233" i="2"/>
  <c r="N233" i="2"/>
  <c r="BF233" i="2" s="1"/>
  <c r="BI232" i="2"/>
  <c r="BH232" i="2"/>
  <c r="BG232" i="2"/>
  <c r="BE232" i="2"/>
  <c r="AA232" i="2"/>
  <c r="Y232" i="2"/>
  <c r="W232" i="2"/>
  <c r="BK232" i="2"/>
  <c r="N232" i="2"/>
  <c r="BF232" i="2" s="1"/>
  <c r="BI231" i="2"/>
  <c r="BH231" i="2"/>
  <c r="BG231" i="2"/>
  <c r="BE231" i="2"/>
  <c r="AA231" i="2"/>
  <c r="Y231" i="2"/>
  <c r="W231" i="2"/>
  <c r="BK231" i="2"/>
  <c r="N231" i="2"/>
  <c r="BF231" i="2" s="1"/>
  <c r="BI230" i="2"/>
  <c r="BH230" i="2"/>
  <c r="BG230" i="2"/>
  <c r="BE230" i="2"/>
  <c r="AA230" i="2"/>
  <c r="Y230" i="2"/>
  <c r="W230" i="2"/>
  <c r="BK230" i="2"/>
  <c r="N230" i="2"/>
  <c r="BF230" i="2" s="1"/>
  <c r="BI229" i="2"/>
  <c r="BH229" i="2"/>
  <c r="BG229" i="2"/>
  <c r="BE229" i="2"/>
  <c r="AA229" i="2"/>
  <c r="Y229" i="2"/>
  <c r="W229" i="2"/>
  <c r="BK229" i="2"/>
  <c r="N229" i="2"/>
  <c r="BF229" i="2" s="1"/>
  <c r="BI228" i="2"/>
  <c r="BH228" i="2"/>
  <c r="BG228" i="2"/>
  <c r="BE228" i="2"/>
  <c r="AA228" i="2"/>
  <c r="Y228" i="2"/>
  <c r="W228" i="2"/>
  <c r="BK228" i="2"/>
  <c r="N228" i="2"/>
  <c r="BF228" i="2" s="1"/>
  <c r="BI227" i="2"/>
  <c r="BH227" i="2"/>
  <c r="BG227" i="2"/>
  <c r="BE227" i="2"/>
  <c r="AA227" i="2"/>
  <c r="Y227" i="2"/>
  <c r="W227" i="2"/>
  <c r="BK227" i="2"/>
  <c r="N227" i="2"/>
  <c r="BF227" i="2" s="1"/>
  <c r="BI226" i="2"/>
  <c r="BH226" i="2"/>
  <c r="BG226" i="2"/>
  <c r="BE226" i="2"/>
  <c r="AA226" i="2"/>
  <c r="Y226" i="2"/>
  <c r="W226" i="2"/>
  <c r="BK226" i="2"/>
  <c r="N226" i="2"/>
  <c r="BF226" i="2" s="1"/>
  <c r="BI225" i="2"/>
  <c r="BH225" i="2"/>
  <c r="BG225" i="2"/>
  <c r="BE225" i="2"/>
  <c r="AA225" i="2"/>
  <c r="Y225" i="2"/>
  <c r="W225" i="2"/>
  <c r="BK225" i="2"/>
  <c r="N225" i="2"/>
  <c r="BF225" i="2" s="1"/>
  <c r="BI224" i="2"/>
  <c r="BH224" i="2"/>
  <c r="BG224" i="2"/>
  <c r="BE224" i="2"/>
  <c r="AA224" i="2"/>
  <c r="Y224" i="2"/>
  <c r="W224" i="2"/>
  <c r="BK224" i="2"/>
  <c r="N224" i="2"/>
  <c r="BF224" i="2" s="1"/>
  <c r="BI223" i="2"/>
  <c r="BH223" i="2"/>
  <c r="BG223" i="2"/>
  <c r="BE223" i="2"/>
  <c r="AA223" i="2"/>
  <c r="Y223" i="2"/>
  <c r="W223" i="2"/>
  <c r="BK223" i="2"/>
  <c r="N223" i="2"/>
  <c r="BF223" i="2" s="1"/>
  <c r="BI222" i="2"/>
  <c r="BH222" i="2"/>
  <c r="BG222" i="2"/>
  <c r="BE222" i="2"/>
  <c r="AA222" i="2"/>
  <c r="Y222" i="2"/>
  <c r="W222" i="2"/>
  <c r="BK222" i="2"/>
  <c r="N222" i="2"/>
  <c r="BF222" i="2" s="1"/>
  <c r="BI221" i="2"/>
  <c r="BH221" i="2"/>
  <c r="BG221" i="2"/>
  <c r="BE221" i="2"/>
  <c r="AA221" i="2"/>
  <c r="Y221" i="2"/>
  <c r="W221" i="2"/>
  <c r="BK221" i="2"/>
  <c r="N221" i="2"/>
  <c r="BF221" i="2" s="1"/>
  <c r="BI220" i="2"/>
  <c r="BH220" i="2"/>
  <c r="BG220" i="2"/>
  <c r="BE220" i="2"/>
  <c r="AA220" i="2"/>
  <c r="Y220" i="2"/>
  <c r="W220" i="2"/>
  <c r="BK220" i="2"/>
  <c r="N220" i="2"/>
  <c r="BF220" i="2" s="1"/>
  <c r="BI219" i="2"/>
  <c r="BH219" i="2"/>
  <c r="BG219" i="2"/>
  <c r="BE219" i="2"/>
  <c r="AA219" i="2"/>
  <c r="Y219" i="2"/>
  <c r="W219" i="2"/>
  <c r="BK219" i="2"/>
  <c r="N219" i="2"/>
  <c r="BF219" i="2" s="1"/>
  <c r="BI218" i="2"/>
  <c r="BH218" i="2"/>
  <c r="BG218" i="2"/>
  <c r="BE218" i="2"/>
  <c r="AA218" i="2"/>
  <c r="Y218" i="2"/>
  <c r="W218" i="2"/>
  <c r="BK218" i="2"/>
  <c r="N218" i="2"/>
  <c r="BF218" i="2" s="1"/>
  <c r="BI217" i="2"/>
  <c r="BH217" i="2"/>
  <c r="BG217" i="2"/>
  <c r="BE217" i="2"/>
  <c r="AA217" i="2"/>
  <c r="Y217" i="2"/>
  <c r="W217" i="2"/>
  <c r="BK217" i="2"/>
  <c r="N217" i="2"/>
  <c r="BF217" i="2" s="1"/>
  <c r="BI216" i="2"/>
  <c r="BH216" i="2"/>
  <c r="BG216" i="2"/>
  <c r="BE216" i="2"/>
  <c r="AA216" i="2"/>
  <c r="Y216" i="2"/>
  <c r="W216" i="2"/>
  <c r="BK216" i="2"/>
  <c r="N216" i="2"/>
  <c r="BF216" i="2" s="1"/>
  <c r="BI215" i="2"/>
  <c r="BH215" i="2"/>
  <c r="BG215" i="2"/>
  <c r="BE215" i="2"/>
  <c r="AA215" i="2"/>
  <c r="Y215" i="2"/>
  <c r="W215" i="2"/>
  <c r="BK215" i="2"/>
  <c r="N215" i="2"/>
  <c r="BF215" i="2" s="1"/>
  <c r="BI214" i="2"/>
  <c r="BH214" i="2"/>
  <c r="BG214" i="2"/>
  <c r="BE214" i="2"/>
  <c r="AA214" i="2"/>
  <c r="Y214" i="2"/>
  <c r="W214" i="2"/>
  <c r="BK214" i="2"/>
  <c r="N214" i="2"/>
  <c r="BF214" i="2" s="1"/>
  <c r="BI213" i="2"/>
  <c r="BH213" i="2"/>
  <c r="BG213" i="2"/>
  <c r="BE213" i="2"/>
  <c r="AA213" i="2"/>
  <c r="Y213" i="2"/>
  <c r="W213" i="2"/>
  <c r="BK213" i="2"/>
  <c r="N213" i="2"/>
  <c r="BF213" i="2" s="1"/>
  <c r="BI212" i="2"/>
  <c r="BH212" i="2"/>
  <c r="BG212" i="2"/>
  <c r="BE212" i="2"/>
  <c r="AA212" i="2"/>
  <c r="Y212" i="2"/>
  <c r="W212" i="2"/>
  <c r="BK212" i="2"/>
  <c r="N212" i="2"/>
  <c r="BF212" i="2" s="1"/>
  <c r="BI211" i="2"/>
  <c r="BH211" i="2"/>
  <c r="BG211" i="2"/>
  <c r="BE211" i="2"/>
  <c r="AA211" i="2"/>
  <c r="Y211" i="2"/>
  <c r="W211" i="2"/>
  <c r="BK211" i="2"/>
  <c r="N211" i="2"/>
  <c r="BF211" i="2" s="1"/>
  <c r="BI210" i="2"/>
  <c r="BH210" i="2"/>
  <c r="BG210" i="2"/>
  <c r="BE210" i="2"/>
  <c r="AA210" i="2"/>
  <c r="Y210" i="2"/>
  <c r="W210" i="2"/>
  <c r="BK210" i="2"/>
  <c r="N210" i="2"/>
  <c r="BF210" i="2" s="1"/>
  <c r="BI209" i="2"/>
  <c r="BH209" i="2"/>
  <c r="BG209" i="2"/>
  <c r="BE209" i="2"/>
  <c r="AA209" i="2"/>
  <c r="Y209" i="2"/>
  <c r="W209" i="2"/>
  <c r="BK209" i="2"/>
  <c r="N209" i="2"/>
  <c r="BF209" i="2" s="1"/>
  <c r="BI208" i="2"/>
  <c r="BH208" i="2"/>
  <c r="BG208" i="2"/>
  <c r="BE208" i="2"/>
  <c r="AA208" i="2"/>
  <c r="Y208" i="2"/>
  <c r="W208" i="2"/>
  <c r="BK208" i="2"/>
  <c r="N208" i="2"/>
  <c r="BF208" i="2" s="1"/>
  <c r="BI207" i="2"/>
  <c r="BH207" i="2"/>
  <c r="BG207" i="2"/>
  <c r="BE207" i="2"/>
  <c r="AA207" i="2"/>
  <c r="Y207" i="2"/>
  <c r="W207" i="2"/>
  <c r="BK207" i="2"/>
  <c r="N207" i="2"/>
  <c r="BF207" i="2" s="1"/>
  <c r="BI206" i="2"/>
  <c r="BH206" i="2"/>
  <c r="BG206" i="2"/>
  <c r="BE206" i="2"/>
  <c r="AA206" i="2"/>
  <c r="Y206" i="2"/>
  <c r="W206" i="2"/>
  <c r="BK206" i="2"/>
  <c r="N206" i="2"/>
  <c r="BF206" i="2" s="1"/>
  <c r="BI205" i="2"/>
  <c r="BH205" i="2"/>
  <c r="BG205" i="2"/>
  <c r="BE205" i="2"/>
  <c r="AA205" i="2"/>
  <c r="Y205" i="2"/>
  <c r="W205" i="2"/>
  <c r="BK205" i="2"/>
  <c r="N205" i="2"/>
  <c r="BF205" i="2" s="1"/>
  <c r="BI204" i="2"/>
  <c r="BH204" i="2"/>
  <c r="BG204" i="2"/>
  <c r="BE204" i="2"/>
  <c r="AA204" i="2"/>
  <c r="Y204" i="2"/>
  <c r="W204" i="2"/>
  <c r="BK204" i="2"/>
  <c r="N204" i="2"/>
  <c r="BF204" i="2" s="1"/>
  <c r="BI203" i="2"/>
  <c r="BH203" i="2"/>
  <c r="BG203" i="2"/>
  <c r="BE203" i="2"/>
  <c r="AA203" i="2"/>
  <c r="Y203" i="2"/>
  <c r="W203" i="2"/>
  <c r="BK203" i="2"/>
  <c r="N203" i="2"/>
  <c r="BF203" i="2" s="1"/>
  <c r="BI202" i="2"/>
  <c r="BH202" i="2"/>
  <c r="BG202" i="2"/>
  <c r="BE202" i="2"/>
  <c r="AA202" i="2"/>
  <c r="AA201" i="2" s="1"/>
  <c r="Y202" i="2"/>
  <c r="W202" i="2"/>
  <c r="BK202" i="2"/>
  <c r="N202" i="2"/>
  <c r="BF202" i="2" s="1"/>
  <c r="BI200" i="2"/>
  <c r="BH200" i="2"/>
  <c r="BG200" i="2"/>
  <c r="BE200" i="2"/>
  <c r="AA200" i="2"/>
  <c r="Y200" i="2"/>
  <c r="W200" i="2"/>
  <c r="BK200" i="2"/>
  <c r="N200" i="2"/>
  <c r="BF200" i="2" s="1"/>
  <c r="BI199" i="2"/>
  <c r="BH199" i="2"/>
  <c r="BG199" i="2"/>
  <c r="BE199" i="2"/>
  <c r="AA199" i="2"/>
  <c r="Y199" i="2"/>
  <c r="W199" i="2"/>
  <c r="BK199" i="2"/>
  <c r="N199" i="2"/>
  <c r="BF199" i="2" s="1"/>
  <c r="BI198" i="2"/>
  <c r="BH198" i="2"/>
  <c r="BG198" i="2"/>
  <c r="BE198" i="2"/>
  <c r="AA198" i="2"/>
  <c r="Y198" i="2"/>
  <c r="W198" i="2"/>
  <c r="BK198" i="2"/>
  <c r="N198" i="2"/>
  <c r="BF198" i="2" s="1"/>
  <c r="BI197" i="2"/>
  <c r="BH197" i="2"/>
  <c r="BG197" i="2"/>
  <c r="BE197" i="2"/>
  <c r="AA197" i="2"/>
  <c r="Y197" i="2"/>
  <c r="W197" i="2"/>
  <c r="BK197" i="2"/>
  <c r="N197" i="2"/>
  <c r="BF197" i="2" s="1"/>
  <c r="BI196" i="2"/>
  <c r="BH196" i="2"/>
  <c r="BG196" i="2"/>
  <c r="BE196" i="2"/>
  <c r="AA196" i="2"/>
  <c r="Y196" i="2"/>
  <c r="W196" i="2"/>
  <c r="BK196" i="2"/>
  <c r="N196" i="2"/>
  <c r="BF196" i="2" s="1"/>
  <c r="BI195" i="2"/>
  <c r="BH195" i="2"/>
  <c r="BG195" i="2"/>
  <c r="BE195" i="2"/>
  <c r="AA195" i="2"/>
  <c r="Y195" i="2"/>
  <c r="W195" i="2"/>
  <c r="BK195" i="2"/>
  <c r="N195" i="2"/>
  <c r="BF195" i="2" s="1"/>
  <c r="BI194" i="2"/>
  <c r="BH194" i="2"/>
  <c r="BG194" i="2"/>
  <c r="BE194" i="2"/>
  <c r="AA194" i="2"/>
  <c r="Y194" i="2"/>
  <c r="W194" i="2"/>
  <c r="BK194" i="2"/>
  <c r="N194" i="2"/>
  <c r="BF194" i="2" s="1"/>
  <c r="BI193" i="2"/>
  <c r="BH193" i="2"/>
  <c r="BG193" i="2"/>
  <c r="BE193" i="2"/>
  <c r="AA193" i="2"/>
  <c r="Y193" i="2"/>
  <c r="W193" i="2"/>
  <c r="BK193" i="2"/>
  <c r="N193" i="2"/>
  <c r="BF193" i="2" s="1"/>
  <c r="BI192" i="2"/>
  <c r="BH192" i="2"/>
  <c r="BG192" i="2"/>
  <c r="BE192" i="2"/>
  <c r="AA192" i="2"/>
  <c r="Y192" i="2"/>
  <c r="W192" i="2"/>
  <c r="BK192" i="2"/>
  <c r="N192" i="2"/>
  <c r="BF192" i="2" s="1"/>
  <c r="BI191" i="2"/>
  <c r="BH191" i="2"/>
  <c r="BG191" i="2"/>
  <c r="BE191" i="2"/>
  <c r="AA191" i="2"/>
  <c r="Y191" i="2"/>
  <c r="W191" i="2"/>
  <c r="BK191" i="2"/>
  <c r="N191" i="2"/>
  <c r="BF191" i="2" s="1"/>
  <c r="BI190" i="2"/>
  <c r="BH190" i="2"/>
  <c r="BG190" i="2"/>
  <c r="BE190" i="2"/>
  <c r="AA190" i="2"/>
  <c r="Y190" i="2"/>
  <c r="W190" i="2"/>
  <c r="BK190" i="2"/>
  <c r="N190" i="2"/>
  <c r="BF190" i="2" s="1"/>
  <c r="BI189" i="2"/>
  <c r="BH189" i="2"/>
  <c r="BG189" i="2"/>
  <c r="BE189" i="2"/>
  <c r="AA189" i="2"/>
  <c r="Y189" i="2"/>
  <c r="W189" i="2"/>
  <c r="BK189" i="2"/>
  <c r="N189" i="2"/>
  <c r="BF189" i="2" s="1"/>
  <c r="BI188" i="2"/>
  <c r="BH188" i="2"/>
  <c r="BG188" i="2"/>
  <c r="BE188" i="2"/>
  <c r="AA188" i="2"/>
  <c r="Y188" i="2"/>
  <c r="W188" i="2"/>
  <c r="BK188" i="2"/>
  <c r="N188" i="2"/>
  <c r="BF188" i="2" s="1"/>
  <c r="BI187" i="2"/>
  <c r="BH187" i="2"/>
  <c r="BG187" i="2"/>
  <c r="BE187" i="2"/>
  <c r="AA187" i="2"/>
  <c r="Y187" i="2"/>
  <c r="W187" i="2"/>
  <c r="BK187" i="2"/>
  <c r="N187" i="2"/>
  <c r="BF187" i="2" s="1"/>
  <c r="BI186" i="2"/>
  <c r="BH186" i="2"/>
  <c r="BG186" i="2"/>
  <c r="BE186" i="2"/>
  <c r="AA186" i="2"/>
  <c r="Y186" i="2"/>
  <c r="W186" i="2"/>
  <c r="BK186" i="2"/>
  <c r="N186" i="2"/>
  <c r="BF186" i="2" s="1"/>
  <c r="BI185" i="2"/>
  <c r="BH185" i="2"/>
  <c r="BG185" i="2"/>
  <c r="BE185" i="2"/>
  <c r="AA185" i="2"/>
  <c r="Y185" i="2"/>
  <c r="W185" i="2"/>
  <c r="BK185" i="2"/>
  <c r="N185" i="2"/>
  <c r="BF185" i="2" s="1"/>
  <c r="BI184" i="2"/>
  <c r="BH184" i="2"/>
  <c r="BG184" i="2"/>
  <c r="BE184" i="2"/>
  <c r="AA184" i="2"/>
  <c r="Y184" i="2"/>
  <c r="W184" i="2"/>
  <c r="BK184" i="2"/>
  <c r="N184" i="2"/>
  <c r="BF184" i="2" s="1"/>
  <c r="BI183" i="2"/>
  <c r="BH183" i="2"/>
  <c r="BG183" i="2"/>
  <c r="BE183" i="2"/>
  <c r="AA183" i="2"/>
  <c r="Y183" i="2"/>
  <c r="W183" i="2"/>
  <c r="BK183" i="2"/>
  <c r="N183" i="2"/>
  <c r="BF183" i="2" s="1"/>
  <c r="BI182" i="2"/>
  <c r="BH182" i="2"/>
  <c r="BG182" i="2"/>
  <c r="BE182" i="2"/>
  <c r="AA182" i="2"/>
  <c r="Y182" i="2"/>
  <c r="W182" i="2"/>
  <c r="BK182" i="2"/>
  <c r="N182" i="2"/>
  <c r="BF182" i="2" s="1"/>
  <c r="BI181" i="2"/>
  <c r="BH181" i="2"/>
  <c r="BG181" i="2"/>
  <c r="BE181" i="2"/>
  <c r="AA181" i="2"/>
  <c r="Y181" i="2"/>
  <c r="W181" i="2"/>
  <c r="BK181" i="2"/>
  <c r="N181" i="2"/>
  <c r="BF181" i="2" s="1"/>
  <c r="BI180" i="2"/>
  <c r="BH180" i="2"/>
  <c r="BG180" i="2"/>
  <c r="BE180" i="2"/>
  <c r="AA180" i="2"/>
  <c r="Y180" i="2"/>
  <c r="W180" i="2"/>
  <c r="BK180" i="2"/>
  <c r="N180" i="2"/>
  <c r="BF180" i="2" s="1"/>
  <c r="BI179" i="2"/>
  <c r="BH179" i="2"/>
  <c r="BG179" i="2"/>
  <c r="BE179" i="2"/>
  <c r="AA179" i="2"/>
  <c r="Y179" i="2"/>
  <c r="W179" i="2"/>
  <c r="BK179" i="2"/>
  <c r="N179" i="2"/>
  <c r="BF179" i="2" s="1"/>
  <c r="BI178" i="2"/>
  <c r="BH178" i="2"/>
  <c r="BG178" i="2"/>
  <c r="BE178" i="2"/>
  <c r="AA178" i="2"/>
  <c r="Y178" i="2"/>
  <c r="W178" i="2"/>
  <c r="BK178" i="2"/>
  <c r="N178" i="2"/>
  <c r="BF178" i="2" s="1"/>
  <c r="BI177" i="2"/>
  <c r="BH177" i="2"/>
  <c r="BG177" i="2"/>
  <c r="BE177" i="2"/>
  <c r="AA177" i="2"/>
  <c r="Y177" i="2"/>
  <c r="W177" i="2"/>
  <c r="BK177" i="2"/>
  <c r="N177" i="2"/>
  <c r="BF177" i="2" s="1"/>
  <c r="BI176" i="2"/>
  <c r="BH176" i="2"/>
  <c r="BG176" i="2"/>
  <c r="BE176" i="2"/>
  <c r="AA176" i="2"/>
  <c r="Y176" i="2"/>
  <c r="W176" i="2"/>
  <c r="BK176" i="2"/>
  <c r="N176" i="2"/>
  <c r="BF176" i="2" s="1"/>
  <c r="BI175" i="2"/>
  <c r="BH175" i="2"/>
  <c r="BG175" i="2"/>
  <c r="BE175" i="2"/>
  <c r="AA175" i="2"/>
  <c r="Y175" i="2"/>
  <c r="W175" i="2"/>
  <c r="BK175" i="2"/>
  <c r="N175" i="2"/>
  <c r="BF175" i="2" s="1"/>
  <c r="BI174" i="2"/>
  <c r="BH174" i="2"/>
  <c r="BG174" i="2"/>
  <c r="BE174" i="2"/>
  <c r="AA174" i="2"/>
  <c r="Y174" i="2"/>
  <c r="W174" i="2"/>
  <c r="BK174" i="2"/>
  <c r="N174" i="2"/>
  <c r="BF174" i="2" s="1"/>
  <c r="BI173" i="2"/>
  <c r="BH173" i="2"/>
  <c r="BG173" i="2"/>
  <c r="BE173" i="2"/>
  <c r="AA173" i="2"/>
  <c r="Y173" i="2"/>
  <c r="W173" i="2"/>
  <c r="BK173" i="2"/>
  <c r="N173" i="2"/>
  <c r="BF173" i="2" s="1"/>
  <c r="BI172" i="2"/>
  <c r="BH172" i="2"/>
  <c r="BG172" i="2"/>
  <c r="BE172" i="2"/>
  <c r="AA172" i="2"/>
  <c r="Y172" i="2"/>
  <c r="W172" i="2"/>
  <c r="BK172" i="2"/>
  <c r="BK171" i="2" s="1"/>
  <c r="N171" i="2" s="1"/>
  <c r="N96" i="2" s="1"/>
  <c r="N172" i="2"/>
  <c r="BF172" i="2" s="1"/>
  <c r="BI170" i="2"/>
  <c r="BH170" i="2"/>
  <c r="BG170" i="2"/>
  <c r="BE170" i="2"/>
  <c r="AA170" i="2"/>
  <c r="Y170" i="2"/>
  <c r="W170" i="2"/>
  <c r="BK170" i="2"/>
  <c r="N170" i="2"/>
  <c r="BF170" i="2" s="1"/>
  <c r="BI169" i="2"/>
  <c r="BH169" i="2"/>
  <c r="BG169" i="2"/>
  <c r="BE169" i="2"/>
  <c r="AA169" i="2"/>
  <c r="Y169" i="2"/>
  <c r="W169" i="2"/>
  <c r="BK169" i="2"/>
  <c r="N169" i="2"/>
  <c r="BF169" i="2" s="1"/>
  <c r="BI168" i="2"/>
  <c r="BH168" i="2"/>
  <c r="BG168" i="2"/>
  <c r="BE168" i="2"/>
  <c r="AA168" i="2"/>
  <c r="AA167" i="2" s="1"/>
  <c r="Y168" i="2"/>
  <c r="W168" i="2"/>
  <c r="BK168" i="2"/>
  <c r="BK167" i="2" s="1"/>
  <c r="N167" i="2" s="1"/>
  <c r="N95" i="2" s="1"/>
  <c r="N168" i="2"/>
  <c r="BF168" i="2" s="1"/>
  <c r="BI166" i="2"/>
  <c r="BH166" i="2"/>
  <c r="BG166" i="2"/>
  <c r="BE166" i="2"/>
  <c r="AA166" i="2"/>
  <c r="AA165" i="2" s="1"/>
  <c r="Y166" i="2"/>
  <c r="Y165" i="2" s="1"/>
  <c r="W166" i="2"/>
  <c r="W165" i="2" s="1"/>
  <c r="BK166" i="2"/>
  <c r="BK165" i="2" s="1"/>
  <c r="N165" i="2" s="1"/>
  <c r="N94" i="2" s="1"/>
  <c r="N166" i="2"/>
  <c r="BF166" i="2" s="1"/>
  <c r="BI164" i="2"/>
  <c r="BH164" i="2"/>
  <c r="BG164" i="2"/>
  <c r="BE164" i="2"/>
  <c r="AA164" i="2"/>
  <c r="Y164" i="2"/>
  <c r="W164" i="2"/>
  <c r="BK164" i="2"/>
  <c r="N164" i="2"/>
  <c r="BF164" i="2" s="1"/>
  <c r="BI163" i="2"/>
  <c r="BH163" i="2"/>
  <c r="BG163" i="2"/>
  <c r="BE163" i="2"/>
  <c r="AA163" i="2"/>
  <c r="Y163" i="2"/>
  <c r="W163" i="2"/>
  <c r="BK163" i="2"/>
  <c r="N163" i="2"/>
  <c r="BF163" i="2" s="1"/>
  <c r="BI162" i="2"/>
  <c r="BH162" i="2"/>
  <c r="BG162" i="2"/>
  <c r="BE162" i="2"/>
  <c r="AA162" i="2"/>
  <c r="Y162" i="2"/>
  <c r="W162" i="2"/>
  <c r="BK162" i="2"/>
  <c r="N162" i="2"/>
  <c r="BF162" i="2" s="1"/>
  <c r="BI161" i="2"/>
  <c r="BH161" i="2"/>
  <c r="BG161" i="2"/>
  <c r="BE161" i="2"/>
  <c r="AA161" i="2"/>
  <c r="Y161" i="2"/>
  <c r="W161" i="2"/>
  <c r="BK161" i="2"/>
  <c r="N161" i="2"/>
  <c r="BF161" i="2" s="1"/>
  <c r="BI160" i="2"/>
  <c r="BH160" i="2"/>
  <c r="BG160" i="2"/>
  <c r="BE160" i="2"/>
  <c r="AA160" i="2"/>
  <c r="Y160" i="2"/>
  <c r="W160" i="2"/>
  <c r="BK160" i="2"/>
  <c r="N160" i="2"/>
  <c r="BF160" i="2" s="1"/>
  <c r="BI159" i="2"/>
  <c r="BH159" i="2"/>
  <c r="BG159" i="2"/>
  <c r="BE159" i="2"/>
  <c r="AA159" i="2"/>
  <c r="Y159" i="2"/>
  <c r="W159" i="2"/>
  <c r="BK159" i="2"/>
  <c r="N159" i="2"/>
  <c r="BF159" i="2" s="1"/>
  <c r="BI158" i="2"/>
  <c r="BH158" i="2"/>
  <c r="BG158" i="2"/>
  <c r="BE158" i="2"/>
  <c r="AA158" i="2"/>
  <c r="Y158" i="2"/>
  <c r="W158" i="2"/>
  <c r="BK158" i="2"/>
  <c r="N158" i="2"/>
  <c r="BF158" i="2" s="1"/>
  <c r="BI157" i="2"/>
  <c r="BH157" i="2"/>
  <c r="BG157" i="2"/>
  <c r="BE157" i="2"/>
  <c r="AA157" i="2"/>
  <c r="Y157" i="2"/>
  <c r="W157" i="2"/>
  <c r="BK157" i="2"/>
  <c r="N157" i="2"/>
  <c r="BF157" i="2" s="1"/>
  <c r="BI156" i="2"/>
  <c r="BH156" i="2"/>
  <c r="BG156" i="2"/>
  <c r="BE156" i="2"/>
  <c r="AA156" i="2"/>
  <c r="Y156" i="2"/>
  <c r="Y155" i="2" s="1"/>
  <c r="W156" i="2"/>
  <c r="BK156" i="2"/>
  <c r="N156" i="2"/>
  <c r="BF156" i="2" s="1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E153" i="2"/>
  <c r="AA153" i="2"/>
  <c r="Y153" i="2"/>
  <c r="Y152" i="2" s="1"/>
  <c r="W153" i="2"/>
  <c r="W152" i="2" s="1"/>
  <c r="BK153" i="2"/>
  <c r="BK152" i="2" s="1"/>
  <c r="N152" i="2" s="1"/>
  <c r="N92" i="2" s="1"/>
  <c r="N153" i="2"/>
  <c r="BF153" i="2" s="1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 s="1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BK148" i="2"/>
  <c r="N148" i="2"/>
  <c r="BF148" i="2" s="1"/>
  <c r="BI147" i="2"/>
  <c r="BH147" i="2"/>
  <c r="BG147" i="2"/>
  <c r="BE147" i="2"/>
  <c r="AA147" i="2"/>
  <c r="Y147" i="2"/>
  <c r="W147" i="2"/>
  <c r="BK147" i="2"/>
  <c r="N147" i="2"/>
  <c r="BF147" i="2" s="1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W144" i="2"/>
  <c r="BK144" i="2"/>
  <c r="BK143" i="2" s="1"/>
  <c r="N144" i="2"/>
  <c r="BF144" i="2" s="1"/>
  <c r="M138" i="2"/>
  <c r="M137" i="2"/>
  <c r="F137" i="2"/>
  <c r="F135" i="2"/>
  <c r="F133" i="2"/>
  <c r="BI121" i="2"/>
  <c r="BH121" i="2"/>
  <c r="BG121" i="2"/>
  <c r="BE121" i="2"/>
  <c r="BI120" i="2"/>
  <c r="BH120" i="2"/>
  <c r="BG120" i="2"/>
  <c r="BE120" i="2"/>
  <c r="BI119" i="2"/>
  <c r="BH119" i="2"/>
  <c r="BG119" i="2"/>
  <c r="BE119" i="2"/>
  <c r="BI118" i="2"/>
  <c r="BH118" i="2"/>
  <c r="BG118" i="2"/>
  <c r="BE118" i="2"/>
  <c r="BI117" i="2"/>
  <c r="BH117" i="2"/>
  <c r="BG117" i="2"/>
  <c r="BE117" i="2"/>
  <c r="BI116" i="2"/>
  <c r="BH116" i="2"/>
  <c r="H36" i="2" s="1"/>
  <c r="BC89" i="1" s="1"/>
  <c r="BG116" i="2"/>
  <c r="BE116" i="2"/>
  <c r="M85" i="2"/>
  <c r="M84" i="2"/>
  <c r="F84" i="2"/>
  <c r="F82" i="2"/>
  <c r="F80" i="2"/>
  <c r="F78" i="2"/>
  <c r="O16" i="2"/>
  <c r="E16" i="2"/>
  <c r="F138" i="2" s="1"/>
  <c r="O15" i="2"/>
  <c r="M135" i="2"/>
  <c r="F6" i="2"/>
  <c r="F131" i="2" s="1"/>
  <c r="CK98" i="1"/>
  <c r="CJ98" i="1"/>
  <c r="CI98" i="1"/>
  <c r="CC98" i="1"/>
  <c r="CH98" i="1"/>
  <c r="CB98" i="1"/>
  <c r="CG98" i="1"/>
  <c r="CA98" i="1"/>
  <c r="CF98" i="1"/>
  <c r="BZ98" i="1"/>
  <c r="CE98" i="1"/>
  <c r="CK97" i="1"/>
  <c r="CJ97" i="1"/>
  <c r="CI97" i="1"/>
  <c r="CC97" i="1"/>
  <c r="CH97" i="1"/>
  <c r="CB97" i="1"/>
  <c r="CG97" i="1"/>
  <c r="CA97" i="1"/>
  <c r="CF97" i="1"/>
  <c r="BZ97" i="1"/>
  <c r="CE97" i="1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H95" i="1"/>
  <c r="CG95" i="1"/>
  <c r="CF95" i="1"/>
  <c r="BZ95" i="1"/>
  <c r="CE95" i="1"/>
  <c r="AM83" i="1"/>
  <c r="L83" i="1"/>
  <c r="AM82" i="1"/>
  <c r="L82" i="1"/>
  <c r="AM80" i="1"/>
  <c r="L80" i="1"/>
  <c r="L78" i="1"/>
  <c r="L77" i="1"/>
  <c r="H37" i="2" l="1"/>
  <c r="BD89" i="1" s="1"/>
  <c r="W143" i="2"/>
  <c r="AA155" i="2"/>
  <c r="W171" i="2"/>
  <c r="BK201" i="2"/>
  <c r="N201" i="2" s="1"/>
  <c r="N97" i="2" s="1"/>
  <c r="W243" i="2"/>
  <c r="AA254" i="2"/>
  <c r="Y260" i="2"/>
  <c r="Y273" i="2"/>
  <c r="AA293" i="2"/>
  <c r="W300" i="2"/>
  <c r="BK314" i="2"/>
  <c r="N314" i="2" s="1"/>
  <c r="N107" i="2" s="1"/>
  <c r="BK319" i="2"/>
  <c r="N319" i="2" s="1"/>
  <c r="N108" i="2" s="1"/>
  <c r="BK328" i="2"/>
  <c r="N328" i="2" s="1"/>
  <c r="N110" i="2" s="1"/>
  <c r="H37" i="3"/>
  <c r="BD90" i="1" s="1"/>
  <c r="BK126" i="3"/>
  <c r="AA136" i="3"/>
  <c r="W147" i="3"/>
  <c r="H36" i="4"/>
  <c r="BC91" i="1" s="1"/>
  <c r="BC88" i="1" s="1"/>
  <c r="Y126" i="4"/>
  <c r="Y131" i="4"/>
  <c r="Y140" i="4"/>
  <c r="N154" i="4"/>
  <c r="BF154" i="4" s="1"/>
  <c r="H37" i="5"/>
  <c r="BD92" i="1" s="1"/>
  <c r="BK122" i="5"/>
  <c r="AA132" i="5"/>
  <c r="Y146" i="5"/>
  <c r="M33" i="2"/>
  <c r="AV89" i="1" s="1"/>
  <c r="Y143" i="2"/>
  <c r="BK155" i="2"/>
  <c r="N155" i="2" s="1"/>
  <c r="N93" i="2" s="1"/>
  <c r="W167" i="2"/>
  <c r="Y171" i="2"/>
  <c r="W201" i="2"/>
  <c r="Y243" i="2"/>
  <c r="W249" i="2"/>
  <c r="BK254" i="2"/>
  <c r="N254" i="2" s="1"/>
  <c r="N102" i="2" s="1"/>
  <c r="AA260" i="2"/>
  <c r="AA273" i="2"/>
  <c r="BK293" i="2"/>
  <c r="N293" i="2" s="1"/>
  <c r="N105" i="2" s="1"/>
  <c r="Y300" i="2"/>
  <c r="W314" i="2"/>
  <c r="W319" i="2"/>
  <c r="BK325" i="2"/>
  <c r="N325" i="2" s="1"/>
  <c r="N109" i="2" s="1"/>
  <c r="W328" i="2"/>
  <c r="M33" i="3"/>
  <c r="AV90" i="1" s="1"/>
  <c r="W126" i="3"/>
  <c r="BK136" i="3"/>
  <c r="N136" i="3" s="1"/>
  <c r="N92" i="3" s="1"/>
  <c r="W144" i="3"/>
  <c r="Y147" i="3"/>
  <c r="H37" i="4"/>
  <c r="BD91" i="1" s="1"/>
  <c r="AA126" i="4"/>
  <c r="AA131" i="4"/>
  <c r="AA140" i="4"/>
  <c r="M33" i="5"/>
  <c r="AV92" i="1" s="1"/>
  <c r="W122" i="5"/>
  <c r="BK132" i="5"/>
  <c r="N132" i="5" s="1"/>
  <c r="N91" i="5" s="1"/>
  <c r="AA146" i="5"/>
  <c r="AA121" i="5" s="1"/>
  <c r="H35" i="2"/>
  <c r="BB89" i="1" s="1"/>
  <c r="AA143" i="2"/>
  <c r="AA152" i="2"/>
  <c r="W155" i="2"/>
  <c r="Y167" i="2"/>
  <c r="AA171" i="2"/>
  <c r="Y201" i="2"/>
  <c r="AA243" i="2"/>
  <c r="Y249" i="2"/>
  <c r="W254" i="2"/>
  <c r="BK260" i="2"/>
  <c r="N260" i="2" s="1"/>
  <c r="N103" i="2" s="1"/>
  <c r="BK273" i="2"/>
  <c r="N273" i="2" s="1"/>
  <c r="N104" i="2" s="1"/>
  <c r="W293" i="2"/>
  <c r="AA300" i="2"/>
  <c r="Y314" i="2"/>
  <c r="Y319" i="2"/>
  <c r="W325" i="2"/>
  <c r="Y328" i="2"/>
  <c r="W335" i="2"/>
  <c r="W334" i="2" s="1"/>
  <c r="BK338" i="2"/>
  <c r="N338" i="2" s="1"/>
  <c r="N113" i="2" s="1"/>
  <c r="H35" i="3"/>
  <c r="BB90" i="1" s="1"/>
  <c r="Y126" i="3"/>
  <c r="W136" i="3"/>
  <c r="Y144" i="3"/>
  <c r="AA147" i="3"/>
  <c r="AA125" i="3" s="1"/>
  <c r="AA124" i="3" s="1"/>
  <c r="W162" i="3"/>
  <c r="M33" i="4"/>
  <c r="AV91" i="1" s="1"/>
  <c r="BK126" i="4"/>
  <c r="BK131" i="4"/>
  <c r="N131" i="4" s="1"/>
  <c r="N92" i="4" s="1"/>
  <c r="BK140" i="4"/>
  <c r="N140" i="4" s="1"/>
  <c r="N93" i="4" s="1"/>
  <c r="H35" i="5"/>
  <c r="BB92" i="1" s="1"/>
  <c r="Y122" i="5"/>
  <c r="Y121" i="5" s="1"/>
  <c r="W132" i="5"/>
  <c r="BK146" i="5"/>
  <c r="N146" i="5" s="1"/>
  <c r="N92" i="5" s="1"/>
  <c r="N126" i="4"/>
  <c r="N91" i="4" s="1"/>
  <c r="BK334" i="2"/>
  <c r="N334" i="2" s="1"/>
  <c r="N111" i="2" s="1"/>
  <c r="N335" i="2"/>
  <c r="N112" i="2" s="1"/>
  <c r="N126" i="3"/>
  <c r="N91" i="3" s="1"/>
  <c r="BK125" i="3"/>
  <c r="N122" i="5"/>
  <c r="N90" i="5" s="1"/>
  <c r="N143" i="2"/>
  <c r="N91" i="2" s="1"/>
  <c r="BK142" i="2"/>
  <c r="BK242" i="2"/>
  <c r="N242" i="2" s="1"/>
  <c r="N99" i="2" s="1"/>
  <c r="N243" i="2"/>
  <c r="N100" i="2" s="1"/>
  <c r="F85" i="2"/>
  <c r="H33" i="2"/>
  <c r="AZ89" i="1" s="1"/>
  <c r="M82" i="3"/>
  <c r="M85" i="3"/>
  <c r="H33" i="3"/>
  <c r="AZ90" i="1" s="1"/>
  <c r="M82" i="4"/>
  <c r="H33" i="4"/>
  <c r="AZ91" i="1" s="1"/>
  <c r="F78" i="5"/>
  <c r="F84" i="5"/>
  <c r="H33" i="5"/>
  <c r="AZ92" i="1" s="1"/>
  <c r="F85" i="3"/>
  <c r="F85" i="4"/>
  <c r="M82" i="5"/>
  <c r="M85" i="5"/>
  <c r="BK169" i="5"/>
  <c r="N169" i="5" s="1"/>
  <c r="N93" i="5" s="1"/>
  <c r="M84" i="3"/>
  <c r="N166" i="3"/>
  <c r="BF166" i="3" s="1"/>
  <c r="M84" i="4"/>
  <c r="F85" i="5"/>
  <c r="M82" i="2"/>
  <c r="F78" i="3"/>
  <c r="F84" i="3"/>
  <c r="F78" i="4"/>
  <c r="F84" i="4"/>
  <c r="M84" i="5"/>
  <c r="AY88" i="1" l="1"/>
  <c r="BC87" i="1"/>
  <c r="AA242" i="2"/>
  <c r="W125" i="3"/>
  <c r="W124" i="3" s="1"/>
  <c r="AU90" i="1" s="1"/>
  <c r="Y242" i="2"/>
  <c r="Y125" i="4"/>
  <c r="Y124" i="4" s="1"/>
  <c r="Y142" i="2"/>
  <c r="Y141" i="2" s="1"/>
  <c r="BK125" i="4"/>
  <c r="Y125" i="3"/>
  <c r="Y124" i="3" s="1"/>
  <c r="AA142" i="2"/>
  <c r="AA141" i="2" s="1"/>
  <c r="W242" i="2"/>
  <c r="W142" i="2"/>
  <c r="BB88" i="1"/>
  <c r="W121" i="5"/>
  <c r="AU92" i="1" s="1"/>
  <c r="AA125" i="4"/>
  <c r="AA124" i="4" s="1"/>
  <c r="BD88" i="1"/>
  <c r="BD87" i="1" s="1"/>
  <c r="W35" i="1" s="1"/>
  <c r="N142" i="2"/>
  <c r="N90" i="2" s="1"/>
  <c r="BK141" i="2"/>
  <c r="N141" i="2" s="1"/>
  <c r="N89" i="2" s="1"/>
  <c r="AZ88" i="1"/>
  <c r="BK121" i="5"/>
  <c r="N121" i="5" s="1"/>
  <c r="N89" i="5" s="1"/>
  <c r="W34" i="1"/>
  <c r="AY87" i="1"/>
  <c r="N125" i="3"/>
  <c r="N90" i="3" s="1"/>
  <c r="BK124" i="3"/>
  <c r="N124" i="3" s="1"/>
  <c r="N89" i="3" s="1"/>
  <c r="N125" i="4"/>
  <c r="N90" i="4" s="1"/>
  <c r="BK124" i="4"/>
  <c r="N124" i="4" s="1"/>
  <c r="N89" i="4" s="1"/>
  <c r="W141" i="2" l="1"/>
  <c r="AU89" i="1" s="1"/>
  <c r="AU88" i="1" s="1"/>
  <c r="AU87" i="1" s="1"/>
  <c r="BB87" i="1"/>
  <c r="AX88" i="1"/>
  <c r="AZ87" i="1"/>
  <c r="AV88" i="1"/>
  <c r="N104" i="3"/>
  <c r="BF104" i="3" s="1"/>
  <c r="N102" i="3"/>
  <c r="BF102" i="3" s="1"/>
  <c r="N100" i="3"/>
  <c r="BF100" i="3" s="1"/>
  <c r="M28" i="3"/>
  <c r="N103" i="3"/>
  <c r="BF103" i="3" s="1"/>
  <c r="N101" i="3"/>
  <c r="BF101" i="3" s="1"/>
  <c r="N99" i="3"/>
  <c r="N100" i="5"/>
  <c r="BF100" i="5" s="1"/>
  <c r="N98" i="5"/>
  <c r="BF98" i="5" s="1"/>
  <c r="N96" i="5"/>
  <c r="N101" i="5"/>
  <c r="BF101" i="5" s="1"/>
  <c r="N99" i="5"/>
  <c r="BF99" i="5" s="1"/>
  <c r="N97" i="5"/>
  <c r="BF97" i="5" s="1"/>
  <c r="M28" i="5"/>
  <c r="N104" i="4"/>
  <c r="BF104" i="4" s="1"/>
  <c r="N102" i="4"/>
  <c r="BF102" i="4" s="1"/>
  <c r="N100" i="4"/>
  <c r="BF100" i="4" s="1"/>
  <c r="M28" i="4"/>
  <c r="N103" i="4"/>
  <c r="BF103" i="4" s="1"/>
  <c r="N101" i="4"/>
  <c r="BF101" i="4" s="1"/>
  <c r="N99" i="4"/>
  <c r="N121" i="2"/>
  <c r="BF121" i="2" s="1"/>
  <c r="N119" i="2"/>
  <c r="BF119" i="2" s="1"/>
  <c r="N117" i="2"/>
  <c r="BF117" i="2" s="1"/>
  <c r="M28" i="2"/>
  <c r="N120" i="2"/>
  <c r="BF120" i="2" s="1"/>
  <c r="N118" i="2"/>
  <c r="BF118" i="2" s="1"/>
  <c r="N116" i="2"/>
  <c r="AX87" i="1" l="1"/>
  <c r="W33" i="1"/>
  <c r="BF99" i="4"/>
  <c r="N98" i="4"/>
  <c r="N95" i="5"/>
  <c r="BF96" i="5"/>
  <c r="BF99" i="3"/>
  <c r="N98" i="3"/>
  <c r="AV87" i="1"/>
  <c r="BF116" i="2"/>
  <c r="N115" i="2"/>
  <c r="H34" i="2" l="1"/>
  <c r="BA89" i="1" s="1"/>
  <c r="M34" i="2"/>
  <c r="AW89" i="1" s="1"/>
  <c r="AT89" i="1" s="1"/>
  <c r="H34" i="4"/>
  <c r="BA91" i="1" s="1"/>
  <c r="M34" i="4"/>
  <c r="AW91" i="1" s="1"/>
  <c r="AT91" i="1" s="1"/>
  <c r="M29" i="2"/>
  <c r="L123" i="2"/>
  <c r="M29" i="3"/>
  <c r="L106" i="3"/>
  <c r="M29" i="4"/>
  <c r="L106" i="4"/>
  <c r="H34" i="3"/>
  <c r="BA90" i="1" s="1"/>
  <c r="M34" i="3"/>
  <c r="AW90" i="1" s="1"/>
  <c r="AT90" i="1" s="1"/>
  <c r="M29" i="5"/>
  <c r="L103" i="5"/>
  <c r="H34" i="5"/>
  <c r="BA92" i="1" s="1"/>
  <c r="M34" i="5"/>
  <c r="AW92" i="1" s="1"/>
  <c r="AT92" i="1" s="1"/>
  <c r="AS91" i="1" l="1"/>
  <c r="M31" i="4"/>
  <c r="AS89" i="1"/>
  <c r="AS88" i="1" s="1"/>
  <c r="AS87" i="1" s="1"/>
  <c r="M31" i="2"/>
  <c r="BA88" i="1"/>
  <c r="AS92" i="1"/>
  <c r="M31" i="5"/>
  <c r="AS90" i="1"/>
  <c r="M31" i="3"/>
  <c r="AW88" i="1" l="1"/>
  <c r="AT88" i="1" s="1"/>
  <c r="BA87" i="1"/>
  <c r="AG91" i="1"/>
  <c r="AN91" i="1" s="1"/>
  <c r="L39" i="4"/>
  <c r="AG90" i="1"/>
  <c r="AN90" i="1" s="1"/>
  <c r="L39" i="3"/>
  <c r="L39" i="5"/>
  <c r="AG92" i="1"/>
  <c r="AN92" i="1" s="1"/>
  <c r="L39" i="2"/>
  <c r="AG89" i="1"/>
  <c r="AN89" i="1" l="1"/>
  <c r="AG88" i="1"/>
  <c r="W32" i="1"/>
  <c r="AW87" i="1"/>
  <c r="AN88" i="1" l="1"/>
  <c r="AG87" i="1"/>
  <c r="AK32" i="1"/>
  <c r="AT87" i="1"/>
  <c r="AG95" i="1" l="1"/>
  <c r="AN87" i="1"/>
  <c r="AK26" i="1"/>
  <c r="AG98" i="1"/>
  <c r="AG97" i="1"/>
  <c r="AG96" i="1"/>
  <c r="AG94" i="1" l="1"/>
  <c r="AV95" i="1"/>
  <c r="BY95" i="1" s="1"/>
  <c r="CD95" i="1"/>
  <c r="CD97" i="1"/>
  <c r="AV97" i="1"/>
  <c r="BY97" i="1" s="1"/>
  <c r="CD96" i="1"/>
  <c r="AV96" i="1"/>
  <c r="BY96" i="1" s="1"/>
  <c r="CD98" i="1"/>
  <c r="AV98" i="1"/>
  <c r="BY98" i="1" s="1"/>
  <c r="AK27" i="1" l="1"/>
  <c r="AK29" i="1" s="1"/>
  <c r="AG100" i="1"/>
  <c r="AN96" i="1"/>
  <c r="AN98" i="1"/>
  <c r="AN95" i="1"/>
  <c r="AK31" i="1"/>
  <c r="AN97" i="1"/>
  <c r="W31" i="1"/>
  <c r="AN94" i="1" l="1"/>
  <c r="AN100" i="1" s="1"/>
  <c r="AK37" i="1"/>
</calcChain>
</file>

<file path=xl/sharedStrings.xml><?xml version="1.0" encoding="utf-8"?>
<sst xmlns="http://schemas.openxmlformats.org/spreadsheetml/2006/main" count="5053" uniqueCount="1059">
  <si>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</si>
  <si>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</si>
  <si>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</si>
  <si>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</si>
  <si>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</si>
  <si>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</si>
  <si>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</si>
  <si>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</si>
  <si>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</si>
  <si>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</si>
  <si>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</si>
  <si>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</si>
  <si>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</si>
  <si>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</si>
  <si>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CSS_Orava_Tvrdosin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</si>
  <si>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</si>
  <si>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</si>
  <si>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CSS ORAVA Tvrdošín - stavebné úpravy a zateplenie obvodového plášťa budovy, pracovisko ul. SNP č.30</t>
  </si>
  <si>
    <t>JKSO:</t>
  </si>
  <si>
    <t>KS:</t>
  </si>
  <si>
    <t>Miesto:</t>
  </si>
  <si>
    <t>Tvrdošín</t>
  </si>
  <si>
    <t>Dátum:</t>
  </si>
  <si>
    <t>Objednávateľ:</t>
  </si>
  <si>
    <t>IČO:</t>
  </si>
  <si>
    <t>Žilinský samosprávny kraj, Žilina</t>
  </si>
  <si>
    <t>IČO DPH:</t>
  </si>
  <si>
    <t>Zhotoviteľ:</t>
  </si>
  <si>
    <t>Vyplň údaj</t>
  </si>
  <si>
    <t>Projektant:</t>
  </si>
  <si>
    <t>PROPORTION s.r.o., Žilina</t>
  </si>
  <si>
    <t>True</t>
  </si>
  <si>
    <t>Spracovateľ:</t>
  </si>
  <si>
    <t>Miroslav Holeš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</si>
  <si>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</si>
  <si>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</si>
  <si>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</si>
  <si>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</si>
  <si>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</si>
  <si>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</si>
  <si>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</si>
  <si>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</si>
  <si>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</si>
  <si>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</si>
  <si>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</si>
  <si>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</si>
  <si>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</si>
  <si>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</si>
  <si>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</si>
  <si>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</si>
  <si>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</si>
  <si>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</si>
  <si>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</si>
  <si>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</si>
  <si>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</si>
  <si>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</si>
  <si>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</si>
  <si>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</si>
  <si>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</si>
  <si>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</si>
  <si>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</si>
  <si>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</si>
  <si>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</si>
  <si>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</si>
  <si>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</si>
  <si>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</si>
  <si>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</si>
  <si>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</si>
  <si>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</si>
  <si>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</si>
  <si>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</si>
  <si>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</si>
  <si>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</si>
  <si>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</si>
  <si>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</si>
  <si>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</si>
  <si>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</si>
  <si>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{a4a9901a-8951-475f-a13a-33b5037dd83f}</t>
  </si>
  <si>
    <t>{00000000-0000-0000-0000-000000000000}</t>
  </si>
  <si>
    <t>SO 01</t>
  </si>
  <si>
    <t>Stavebné úpravy a zateplenie obvodového plášťa budovy</t>
  </si>
  <si>
    <t>1</t>
  </si>
  <si>
    <t>{44d9c017-9325-4044-96cf-14956d0f8f0e}</t>
  </si>
  <si>
    <t>a</t>
  </si>
  <si>
    <t>stavebná časť</t>
  </si>
  <si>
    <t>2</t>
  </si>
  <si>
    <t>{943c7838-edf8-42f7-a330-0115f4303bc1}</t>
  </si>
  <si>
    <t>b</t>
  </si>
  <si>
    <t>zdravotechnika</t>
  </si>
  <si>
    <t>{702d3205-0d5d-448c-95e3-f15681ff2dc3}</t>
  </si>
  <si>
    <t>c</t>
  </si>
  <si>
    <t>vykurovanie</t>
  </si>
  <si>
    <t>{16b1c1ba-29c8-4b0b-88d7-c9bb9152d7f5}</t>
  </si>
  <si>
    <t>d</t>
  </si>
  <si>
    <t>elektroinštalácia a bleskozvod</t>
  </si>
  <si>
    <t>{fe1ffd74-efb5-4603-aa98-e0641e9a5024}</t>
  </si>
  <si>
    <t>2) Ostatné náklady zo súhrnného listu</t>
  </si>
  <si>
    <t>Percent. zadanie_x000D_
[% nákladov rozpočtu]</t>
  </si>
  <si>
    <t>Zaradenie nákladov</t>
  </si>
  <si>
    <t>Ostatné náklady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</si>
  <si>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</si>
  <si>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</si>
  <si>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</si>
  <si>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</si>
  <si>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</si>
  <si>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</si>
  <si>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</si>
  <si>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SO 01 - Stavebné úpravy a zateplenie obvodového plášťa budovy</t>
  </si>
  <si>
    <t>Časť:</t>
  </si>
  <si>
    <t>a - stavebná časť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</si>
  <si>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</si>
  <si>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</si>
  <si>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</si>
  <si>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</si>
  <si>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</si>
  <si>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</si>
  <si>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</si>
  <si>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</si>
  <si>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</si>
  <si>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</si>
  <si>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</si>
  <si>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</si>
  <si>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</si>
  <si>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</si>
  <si>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</si>
  <si>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</si>
  <si>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</si>
  <si>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</si>
  <si>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763 - Drevostavby - sádrokartony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</si>
  <si>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</si>
  <si>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</si>
  <si>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</si>
  <si>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</si>
  <si>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</si>
  <si>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Obklady keramické</t>
  </si>
  <si>
    <t xml:space="preserve">    783 - Nátery</t>
  </si>
  <si>
    <t xml:space="preserve">    784 - Maľby</t>
  </si>
  <si>
    <t>M - Práce a dodávky M</t>
  </si>
  <si>
    <t xml:space="preserve">    22-M - Montáže oznamovacích a zabezpečovacích zariadení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</si>
  <si>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</si>
  <si>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</si>
  <si>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</si>
  <si>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</si>
  <si>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</si>
  <si>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</si>
  <si>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</si>
  <si>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</si>
  <si>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</si>
  <si>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</si>
  <si>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</si>
  <si>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</si>
  <si>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</si>
  <si>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</si>
  <si>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</si>
  <si>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</si>
  <si>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</si>
  <si>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</si>
  <si>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</si>
  <si>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</si>
  <si>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</si>
  <si>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</si>
  <si>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</si>
  <si>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</si>
  <si>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</si>
  <si>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</si>
  <si>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132301201</t>
  </si>
  <si>
    <t>Výkop ryhy šírky 600-2000mm hor 4 do 100 m3</t>
  </si>
  <si>
    <t>m3</t>
  </si>
  <si>
    <t>4</t>
  </si>
  <si>
    <t>-339573503</t>
  </si>
  <si>
    <t>132201209</t>
  </si>
  <si>
    <t>Príplatok k cenám za lepivosť pri hĺbení rýh š. nad 600 do 2 000 mm zapaž. i nezapažených, s urovnaním dna v hornine 3</t>
  </si>
  <si>
    <t>-1096346427</t>
  </si>
  <si>
    <t>3</t>
  </si>
  <si>
    <t>162501102</t>
  </si>
  <si>
    <t>Vodorovné premiestnenie výkopku po spevnenej ceste, z horniny tr.1-4 do 3000 m</t>
  </si>
  <si>
    <t>1149119717</t>
  </si>
  <si>
    <t>162501105</t>
  </si>
  <si>
    <t>Vodorovné premiestnenie výkopku  po spevnenej ceste z  horniny tr.1-4, do 100 m3, príplatok k cene za každých ďalšich a začatých 1000 m</t>
  </si>
  <si>
    <t>-1800397280</t>
  </si>
  <si>
    <t>5</t>
  </si>
  <si>
    <t>167101101</t>
  </si>
  <si>
    <t>Nakladanie neuľahnutého výkopku z hornín tr.1-4 do 100 m3</t>
  </si>
  <si>
    <t>-344537074</t>
  </si>
  <si>
    <t>6</t>
  </si>
  <si>
    <t>171101103</t>
  </si>
  <si>
    <t>Uloženie sypaniny do násypu  súdržnej horniny s mierou zhutnenia nad 96 do 100 % podľa Proctor-Standard</t>
  </si>
  <si>
    <t>-672852210</t>
  </si>
  <si>
    <t>7</t>
  </si>
  <si>
    <t>171201201</t>
  </si>
  <si>
    <t>Uloženie sypaniny na skládky do 100 m3</t>
  </si>
  <si>
    <t>1167000024</t>
  </si>
  <si>
    <t>8</t>
  </si>
  <si>
    <t>171209002</t>
  </si>
  <si>
    <t>Poplatok za skladovanie - zemina a kamenivo (17 05) ostatné</t>
  </si>
  <si>
    <t>t</t>
  </si>
  <si>
    <t>507920129</t>
  </si>
  <si>
    <t>9</t>
  </si>
  <si>
    <t>289971211</t>
  </si>
  <si>
    <t>Zhotovenie vrstvy z geotextílie na upravenom povrchu v sklone do 1 : 5 , šírky od 0 do 3 m</t>
  </si>
  <si>
    <t>m2</t>
  </si>
  <si>
    <t>-1815955245</t>
  </si>
  <si>
    <t>10</t>
  </si>
  <si>
    <t>M</t>
  </si>
  <si>
    <t>6936651300</t>
  </si>
  <si>
    <t>Geotextília netkaná polypropylénová 300 g/m2 - vo vyhotovení podľa výpisu konštrukcií</t>
  </si>
  <si>
    <t>-1627354164</t>
  </si>
  <si>
    <t>11</t>
  </si>
  <si>
    <t>310238411</t>
  </si>
  <si>
    <t>Zamurovanie otvoru s plochou nad 0.25 do 1m2 v murive nadzákladovom akýmikoľvek tehlami na akúkoľvek maltu</t>
  </si>
  <si>
    <t>2142702975</t>
  </si>
  <si>
    <t>12</t>
  </si>
  <si>
    <t>317121151</t>
  </si>
  <si>
    <t>Montáž prekladu zo železobetónových prefabrikátov do pripravených rýh svetl. otvoru do 1050 mm</t>
  </si>
  <si>
    <t>ks</t>
  </si>
  <si>
    <t>-1631596708</t>
  </si>
  <si>
    <t>13</t>
  </si>
  <si>
    <t>5934063300</t>
  </si>
  <si>
    <t>Preklad dl.1000 mm, š.115 mm, v.71 mm</t>
  </si>
  <si>
    <t>-922669132</t>
  </si>
  <si>
    <t>14</t>
  </si>
  <si>
    <t>317165300</t>
  </si>
  <si>
    <t>Nenosný pórobetonový preklad šírky 75 mm, výšky 249 mm, dĺžky 1250 mm</t>
  </si>
  <si>
    <t>1872852970</t>
  </si>
  <si>
    <t>15</t>
  </si>
  <si>
    <t>317165301</t>
  </si>
  <si>
    <t>Nenosný pórobetonový preklad šírky 100 mm, výšky 249 mm, dĺžky 1250 mm</t>
  </si>
  <si>
    <t>1396973651</t>
  </si>
  <si>
    <t>16</t>
  </si>
  <si>
    <t>340291111</t>
  </si>
  <si>
    <t>Dodatočné ukotvenie priečok montážnou polyuretanovou penou hr. priečky do 100 mm</t>
  </si>
  <si>
    <t>m</t>
  </si>
  <si>
    <t>1111602710</t>
  </si>
  <si>
    <t>17</t>
  </si>
  <si>
    <t>340291121</t>
  </si>
  <si>
    <t>Dodatočné ukotvenie priečok k tehelným konštrukciam plochými nerezovými kotvami hr. priečky do 100 mm</t>
  </si>
  <si>
    <t>-1856323329</t>
  </si>
  <si>
    <t>18</t>
  </si>
  <si>
    <t>342272101</t>
  </si>
  <si>
    <t>Priečky z pórobetonových tvaroviek na systémovú maltu hr. 75 mm P2-500 hladkých</t>
  </si>
  <si>
    <t>23762787</t>
  </si>
  <si>
    <t>19</t>
  </si>
  <si>
    <t>342272102</t>
  </si>
  <si>
    <t>Priečky z pórobetonových tvaroviek na systémovú maltu hr. 100 mm P2-500 hladkých</t>
  </si>
  <si>
    <t>1849705222</t>
  </si>
  <si>
    <t>413231211</t>
  </si>
  <si>
    <t>Zamurovanie zhlavia akýmikoľvek pálenými tehlami prekladov s prierezom do 20000 mm2</t>
  </si>
  <si>
    <t>220676269</t>
  </si>
  <si>
    <t>21</t>
  </si>
  <si>
    <t>564861111</t>
  </si>
  <si>
    <t>Podklad zo štrkodrviny s rozprestretím a zhutnením, po zhutnení hr. 200 mm</t>
  </si>
  <si>
    <t>-1873940372</t>
  </si>
  <si>
    <t>22</t>
  </si>
  <si>
    <t>596911111</t>
  </si>
  <si>
    <t>Kladenie zámkovej dlažby hr. 6 cm pre peších do 20 m2 so zriadením lôžka z kameniva hr. 4 cm</t>
  </si>
  <si>
    <t>1973111789</t>
  </si>
  <si>
    <t>23</t>
  </si>
  <si>
    <t>5921952840</t>
  </si>
  <si>
    <t>Zámková dlažba 20x10x6 cm - vo vyhotovení podľa výpisu konštrukcií</t>
  </si>
  <si>
    <t>-1827620086</t>
  </si>
  <si>
    <t>24</t>
  </si>
  <si>
    <t>611421231</t>
  </si>
  <si>
    <t>Oprava vnútorných vápenných omietok stropov železobetónových rovných tvárnicových a klenieb,  opravovaná plocha nad 5 do 10 %,štuková</t>
  </si>
  <si>
    <t>-468999911</t>
  </si>
  <si>
    <t>25</t>
  </si>
  <si>
    <t>612421231</t>
  </si>
  <si>
    <t>Oprava vnútorných vápenných omietok stien, opravovaná plocha nad 5 do 10 %,štuková</t>
  </si>
  <si>
    <t>689096722</t>
  </si>
  <si>
    <t>26</t>
  </si>
  <si>
    <t>612425931</t>
  </si>
  <si>
    <t>Omietka vápenná vnútorného ostenia štuková</t>
  </si>
  <si>
    <t>286732304</t>
  </si>
  <si>
    <t>27</t>
  </si>
  <si>
    <t>612451121</t>
  </si>
  <si>
    <t>Vnútorná cementová omietka v podlaží a v schodisku muriva tehlového hladká pod obklad</t>
  </si>
  <si>
    <t>-1177295449</t>
  </si>
  <si>
    <t>28</t>
  </si>
  <si>
    <t>612465182</t>
  </si>
  <si>
    <t>Vnútorná omietka stien štuková, strojné miešanie, ručné nanášanie, štuk hr. 3 mm</t>
  </si>
  <si>
    <t>-292323652</t>
  </si>
  <si>
    <t>29</t>
  </si>
  <si>
    <t>612481119</t>
  </si>
  <si>
    <t>Potiahnutie vnútorných stien sklotextílnou mriežkou s celoplošným prilepením</t>
  </si>
  <si>
    <t>-942777320</t>
  </si>
  <si>
    <t>30</t>
  </si>
  <si>
    <t>622422121</t>
  </si>
  <si>
    <t>Oprava vonkajších omietok vápenných a vápenocem. stupeň členitosti Ia II -10% štukových</t>
  </si>
  <si>
    <t>-945264848</t>
  </si>
  <si>
    <t>31</t>
  </si>
  <si>
    <t>622462542</t>
  </si>
  <si>
    <t>Vonkajšia omietka stien tenkovrstvová silikónová s ryhovanou štruktúrou hr.zrna 1,5 mm</t>
  </si>
  <si>
    <t>409408513</t>
  </si>
  <si>
    <t>32</t>
  </si>
  <si>
    <t>622472001</t>
  </si>
  <si>
    <t>Príprava podkladu pre vonkajšie úpravy, penetračný náter na savé podklady</t>
  </si>
  <si>
    <t>422836382</t>
  </si>
  <si>
    <t>33</t>
  </si>
  <si>
    <t>622481119</t>
  </si>
  <si>
    <t>Potiahnutie vonkajších stien sklotextílnou mriežkou s celoplošným prilepením naviac pod obklad</t>
  </si>
  <si>
    <t>-897203480</t>
  </si>
  <si>
    <t>34</t>
  </si>
  <si>
    <t>625250150x</t>
  </si>
  <si>
    <t>Kompletný kontaktný zatepľovací systém ostenia hr.20 mm dosky XPS, (vrátane zatepľovacích profilov, drážkových líšt a ostatných prvkov), bez povrchovej tenkovrstvej omietky</t>
  </si>
  <si>
    <t>-1830598536</t>
  </si>
  <si>
    <t>35</t>
  </si>
  <si>
    <t>625250151x</t>
  </si>
  <si>
    <t>Kompletný kontaktný zatepľovací systém ostenia hr.30 mm dosky XPS, (vrátane zatepľovacích profilov, drážkových líšt a ostatných prvkov), bez povrchovej tenkovrstvej omietky</t>
  </si>
  <si>
    <t>-1402981784</t>
  </si>
  <si>
    <t>36</t>
  </si>
  <si>
    <t>625250155x</t>
  </si>
  <si>
    <t>Kompletný kontaktný zatepľovací systém sokel hr.80 mm, dosky XPS, (vrátane zatepľovacích profilov a ostatných prvkov), bez povrchovej tenkovrstvej omietky</t>
  </si>
  <si>
    <t>2026826223</t>
  </si>
  <si>
    <t>37</t>
  </si>
  <si>
    <t>625250270x</t>
  </si>
  <si>
    <t>Kompletný kontaktný zatepľovací systém steny hr.140 mm dosky z MW, (vrátane zatepľovacích profilov, drážkových líšt a ostatných prvkov), bez povrchovej tenkovrstvej omietky</t>
  </si>
  <si>
    <t>-203417522</t>
  </si>
  <si>
    <t>38</t>
  </si>
  <si>
    <t>625250511</t>
  </si>
  <si>
    <t>Systém hydroizolácie a zateplenia balkónov a lodžií, hydroizolačná stierka</t>
  </si>
  <si>
    <t>-279304451</t>
  </si>
  <si>
    <t>39</t>
  </si>
  <si>
    <t>625250516</t>
  </si>
  <si>
    <t>Systém hydroizolácie a zateplenia balkónov a lodžií, rohová izolačná páska</t>
  </si>
  <si>
    <t>-185103552</t>
  </si>
  <si>
    <t>40</t>
  </si>
  <si>
    <t>625250555</t>
  </si>
  <si>
    <t>Systém hydroizolácie a zateplenia balkónov a lodžií, podlahový polystyrén hr. 80 mm (XPS)</t>
  </si>
  <si>
    <t>767245200</t>
  </si>
  <si>
    <t>41</t>
  </si>
  <si>
    <t>631501111</t>
  </si>
  <si>
    <t xml:space="preserve">Násyp s utlačením a urovnaním povrchu z kameniva drveného </t>
  </si>
  <si>
    <t>-1788616142</t>
  </si>
  <si>
    <t>42</t>
  </si>
  <si>
    <t>631571010</t>
  </si>
  <si>
    <t>Násyp z kameniva ťaženého triedeného 16-32, vodorovný alebo v spáde, s utlačením a urovnaním povrchu</t>
  </si>
  <si>
    <t>-56675860</t>
  </si>
  <si>
    <t>43</t>
  </si>
  <si>
    <t>632440031</t>
  </si>
  <si>
    <t>Penetračný náter pred nanesením poterov (jednonásobný)</t>
  </si>
  <si>
    <t>-1210356391</t>
  </si>
  <si>
    <t>44</t>
  </si>
  <si>
    <t>632450042</t>
  </si>
  <si>
    <t>Betónový poter vyrovnávací jemný pripojený hr. 10 mm</t>
  </si>
  <si>
    <t>907102538</t>
  </si>
  <si>
    <t>45</t>
  </si>
  <si>
    <t>632450054</t>
  </si>
  <si>
    <t>Systém hydroizolácie a zateplenia balkónov a lodžií, betónový poter pripojený  hr. 20 mm</t>
  </si>
  <si>
    <t>270907180</t>
  </si>
  <si>
    <t>46</t>
  </si>
  <si>
    <t>632481113</t>
  </si>
  <si>
    <t>Vložka z pletiva do cementového poteru</t>
  </si>
  <si>
    <t>-1730022166</t>
  </si>
  <si>
    <t>47</t>
  </si>
  <si>
    <t>642942111</t>
  </si>
  <si>
    <t>Osadenie oceľovej dverovej zárubne alebo rámu, plochy otvoru do 2,5 m2</t>
  </si>
  <si>
    <t>-1225890471</t>
  </si>
  <si>
    <t>48</t>
  </si>
  <si>
    <t>5533192000</t>
  </si>
  <si>
    <t>Zárubňa oceľová CgU 60x197x8cm - vo vyhotovení podľa výpisu výrobkov</t>
  </si>
  <si>
    <t>-677791978</t>
  </si>
  <si>
    <t>49</t>
  </si>
  <si>
    <t>5533192400</t>
  </si>
  <si>
    <t>Zárubňa oceľová CgU 80x197x8cm - vo vyhotovení podľa výpisu výrobkov</t>
  </si>
  <si>
    <t>1290264181</t>
  </si>
  <si>
    <t>50</t>
  </si>
  <si>
    <t>5533192600</t>
  </si>
  <si>
    <t>Zárubňa oceľová CgU 90x197x8cm - vo vyhotovení podľa výpisu výrobkov</t>
  </si>
  <si>
    <t>913376833</t>
  </si>
  <si>
    <t>51</t>
  </si>
  <si>
    <t>5533194400</t>
  </si>
  <si>
    <t>Zárubňa oceľová CgU 80x197x10cm - vo vyhotovení podľa výpisu výrobkov</t>
  </si>
  <si>
    <t>-1973557200</t>
  </si>
  <si>
    <t>52</t>
  </si>
  <si>
    <t>5533194600</t>
  </si>
  <si>
    <t>Zárubňa oceľová CgU 90x197x10cm - vo vyhotovení podľa výpisu výrobkov</t>
  </si>
  <si>
    <t>23518619</t>
  </si>
  <si>
    <t>53</t>
  </si>
  <si>
    <t>916561112</t>
  </si>
  <si>
    <t>Osadenie záhonového alebo parkového obrubníka betón., do lôžka z bet. pros. tr. C 16/20 s bočnou oporou</t>
  </si>
  <si>
    <t>485368321</t>
  </si>
  <si>
    <t>54</t>
  </si>
  <si>
    <t>5921954660</t>
  </si>
  <si>
    <t>Obrubník parkový 100x20x5 cm, sivý - vo vyhotovení podľa výpisu konštrukcií</t>
  </si>
  <si>
    <t>-1745121307</t>
  </si>
  <si>
    <t>55</t>
  </si>
  <si>
    <t>918101112</t>
  </si>
  <si>
    <t>Lôžko pod obrubníky, krajníky alebo obruby z dlažob. kociek z betónu prostého tr. C 16/20</t>
  </si>
  <si>
    <t>783735902</t>
  </si>
  <si>
    <t>56</t>
  </si>
  <si>
    <t>941941042</t>
  </si>
  <si>
    <t>Montáž lešenia ľahkého pracovného radového s podlahami šírky nad 1,00 do 1,20 m, výšky nad 10 do 30 m</t>
  </si>
  <si>
    <t>-1273584463</t>
  </si>
  <si>
    <t>57</t>
  </si>
  <si>
    <t>941941292</t>
  </si>
  <si>
    <t>Príplatok za prvý a každý ďalší i začatý mesiac použitia lešenia ľahkého pracovného radového s podlahami šírky nad 1,00 do 1,20 m, v. nad 10 do 30 m</t>
  </si>
  <si>
    <t>-913961085</t>
  </si>
  <si>
    <t>58</t>
  </si>
  <si>
    <t>941941842</t>
  </si>
  <si>
    <t>Demontáž lešenia ľahkého pracovného radového s podlahami šírky nad 1,00 do 1,20 m, výšky nad 10 do 30 m</t>
  </si>
  <si>
    <t>1393401586</t>
  </si>
  <si>
    <t>59</t>
  </si>
  <si>
    <t>941955001</t>
  </si>
  <si>
    <t>Lešenie ľahké pracovné pomocné, s výškou lešeňovej podlahy do 1,20 m</t>
  </si>
  <si>
    <t>1371282064</t>
  </si>
  <si>
    <t>60</t>
  </si>
  <si>
    <t>952901111</t>
  </si>
  <si>
    <t>Vyčistenie budov pri výške podlaží do 4m</t>
  </si>
  <si>
    <t>-1299881732</t>
  </si>
  <si>
    <t>61</t>
  </si>
  <si>
    <t>952902110</t>
  </si>
  <si>
    <t>Čistenie budov zametaním v miestnostiach, chodbách, na schodišti a na povalách po búraní</t>
  </si>
  <si>
    <t>1997708130</t>
  </si>
  <si>
    <t>62</t>
  </si>
  <si>
    <t>962031132</t>
  </si>
  <si>
    <t>Búranie priečok z akýchkoľvek tehál pálených, plných alebo dutých hr. do 150 mm,  -0,19600t</t>
  </si>
  <si>
    <t>298054021</t>
  </si>
  <si>
    <t>63</t>
  </si>
  <si>
    <t>962032231</t>
  </si>
  <si>
    <t>Búranie muriva nadzákladového z tehál pálených, vápenopieskových, cementových na maltu,  -1,90500t</t>
  </si>
  <si>
    <t>379340920</t>
  </si>
  <si>
    <t>64</t>
  </si>
  <si>
    <t>965042231</t>
  </si>
  <si>
    <t>Búranie podkladov pod dlažby, liatych dlažieb a mazanín,betón,liaty asfalt hr.nad 100 mm, plochy do 4 m2 -2,20000t</t>
  </si>
  <si>
    <t>-130979732</t>
  </si>
  <si>
    <t>65</t>
  </si>
  <si>
    <t>965044121</t>
  </si>
  <si>
    <t>Búranie podkladov pod podlahy hr.do 40 mm, - 0,09000t</t>
  </si>
  <si>
    <t>-1111747175</t>
  </si>
  <si>
    <t>66</t>
  </si>
  <si>
    <t>965081712</t>
  </si>
  <si>
    <t>Búranie dlažieb, bez podklad. lôžka z xylolit., alebo keramických dlaždíc hr. do 10 mm,  -0,02000t</t>
  </si>
  <si>
    <t>-831052058</t>
  </si>
  <si>
    <t>67</t>
  </si>
  <si>
    <t>965081812</t>
  </si>
  <si>
    <t>Búranie dlažieb, z kamen., cement., terazzových, čadičových alebo keram. dĺžky , hr.nad 10 mm,  -0,06500t</t>
  </si>
  <si>
    <t>-171672077</t>
  </si>
  <si>
    <t>68</t>
  </si>
  <si>
    <t>968061125</t>
  </si>
  <si>
    <t>Vyvesenie dreveného dverného krídla do suti plochy do 2 m2, -0,02400t</t>
  </si>
  <si>
    <t>-1783226255</t>
  </si>
  <si>
    <t>69</t>
  </si>
  <si>
    <t>968072455</t>
  </si>
  <si>
    <t>Vybúranie kovových dverových zárubní plochy do 2 m2,  -0,07600t</t>
  </si>
  <si>
    <t>1921937044</t>
  </si>
  <si>
    <t>70</t>
  </si>
  <si>
    <t>971033561</t>
  </si>
  <si>
    <t>Vybúranie otvorov v murive tehlovom plochy do 1 m2 hr.do 600 mm,  -1,87500t</t>
  </si>
  <si>
    <t>911700471</t>
  </si>
  <si>
    <t>71</t>
  </si>
  <si>
    <t>971033651</t>
  </si>
  <si>
    <t>Vybúranie otvorov v murive tehlovom plochy do 4 m2 hr.do 600 mm,  -1,87500t</t>
  </si>
  <si>
    <t>451406616</t>
  </si>
  <si>
    <t>72</t>
  </si>
  <si>
    <t>971056009</t>
  </si>
  <si>
    <t>Jadrové vrty diamantovými korunkami do D 100 mm do stien - železobetónových -0,00019t</t>
  </si>
  <si>
    <t>cm</t>
  </si>
  <si>
    <t>-177774526</t>
  </si>
  <si>
    <t>73</t>
  </si>
  <si>
    <t>971056014</t>
  </si>
  <si>
    <t>Jadrové vrty diamantovými korunkami do D 150 mm do stien - železobetónových -0,00042t</t>
  </si>
  <si>
    <t>257813058</t>
  </si>
  <si>
    <t>74</t>
  </si>
  <si>
    <t>973031324</t>
  </si>
  <si>
    <t>Vysekanie v murive z tehál kapsy plochy do 0, 10 m2, hĺbky do 150 mm,  -0,01500t</t>
  </si>
  <si>
    <t>-853816203</t>
  </si>
  <si>
    <t>75</t>
  </si>
  <si>
    <t>974031666</t>
  </si>
  <si>
    <t>Vysekávanie rýh v tehl. murive pre vťahoanie nosníkov hĺbke do 250 mm,  -0,06500t</t>
  </si>
  <si>
    <t>-1256553245</t>
  </si>
  <si>
    <t>76</t>
  </si>
  <si>
    <t>974042533</t>
  </si>
  <si>
    <t>Vysekanie rýh v podlahe pre založenie priečok do hĺbky 50 mm a šírky do 100mm,  -0,01100t</t>
  </si>
  <si>
    <t>430248119</t>
  </si>
  <si>
    <t>77</t>
  </si>
  <si>
    <t>976071111</t>
  </si>
  <si>
    <t>Vybúranie kovových madiel a zábradlí,  -0,03700t</t>
  </si>
  <si>
    <t>-1021643782</t>
  </si>
  <si>
    <t>78</t>
  </si>
  <si>
    <t>978011121</t>
  </si>
  <si>
    <t>Otlčenie omietok stropov vnútorných vápenných alebo vápennocementových v rozsahu do 10 %,  -0,00400t</t>
  </si>
  <si>
    <t>1291283057</t>
  </si>
  <si>
    <t>79</t>
  </si>
  <si>
    <t>978013121</t>
  </si>
  <si>
    <t>Otlčenie omietok stien vnútorných vápenných alebo vápennocementových v rozsahu do 10 %,  -0,00400t</t>
  </si>
  <si>
    <t>-57594265</t>
  </si>
  <si>
    <t>80</t>
  </si>
  <si>
    <t>978015221</t>
  </si>
  <si>
    <t>Otlčenie omietok vonkajších priečelí jednoduchých, s vyškriabaním škár, očistením muriva, v rozsahu do 10 %,  -0,00500t</t>
  </si>
  <si>
    <t>-1662399521</t>
  </si>
  <si>
    <t>81</t>
  </si>
  <si>
    <t>978059531</t>
  </si>
  <si>
    <t>Odsekanie a odobratie stien z obkladačiek vnútorných nad 2 m2,  -0,06800t</t>
  </si>
  <si>
    <t>1954399673</t>
  </si>
  <si>
    <t>82</t>
  </si>
  <si>
    <t>978059631</t>
  </si>
  <si>
    <t>Odsekanie a odobratie stien z obkladačiek vonkajších nad 2 m2,  -0,08900t</t>
  </si>
  <si>
    <t>-673735577</t>
  </si>
  <si>
    <t>83</t>
  </si>
  <si>
    <t>979011131</t>
  </si>
  <si>
    <t>Zvislá doprava sutiny po schodoch ručne do 3.5 m</t>
  </si>
  <si>
    <t>332176039</t>
  </si>
  <si>
    <t>84</t>
  </si>
  <si>
    <t>979081111</t>
  </si>
  <si>
    <t>Odvoz sutiny a vybúraných hmôt na skládku do 1 km</t>
  </si>
  <si>
    <t>1132183370</t>
  </si>
  <si>
    <t>85</t>
  </si>
  <si>
    <t>979081121</t>
  </si>
  <si>
    <t>Odvoz sutiny a vybúraných hmôt na skládku za každý ďalší 1 km</t>
  </si>
  <si>
    <t>656448948</t>
  </si>
  <si>
    <t>86</t>
  </si>
  <si>
    <t>979082111</t>
  </si>
  <si>
    <t>Vnútrostavenisková doprava sutiny a vybúraných hmôt do 10 m</t>
  </si>
  <si>
    <t>-550213623</t>
  </si>
  <si>
    <t>87</t>
  </si>
  <si>
    <t>979082121</t>
  </si>
  <si>
    <t>Vnútrostavenisková doprava sutiny a vybúraných hmôt za každých ďalších 5 m</t>
  </si>
  <si>
    <t>2023530021</t>
  </si>
  <si>
    <t>88</t>
  </si>
  <si>
    <t>979089612</t>
  </si>
  <si>
    <t>Poplatok za skladovanie - iné odpady zo stavieb a demolácií (17 09), ostatné</t>
  </si>
  <si>
    <t>2099061340</t>
  </si>
  <si>
    <t>89</t>
  </si>
  <si>
    <t>HZS900111</t>
  </si>
  <si>
    <t>Stavebno montážne práce menej náročné, pomocné alebo manipulačné (Tr 1) v rozsahu viac ako 8 hodín - iné búracie alebo demontážne práce</t>
  </si>
  <si>
    <t>hod</t>
  </si>
  <si>
    <t>772001720</t>
  </si>
  <si>
    <t>90</t>
  </si>
  <si>
    <t>HZS9001131</t>
  </si>
  <si>
    <t>Stavebno montážne práce náročné odborné, remeselné (Tr 3) v rozsahu viac ako 8 hodín - iné stavebné práce</t>
  </si>
  <si>
    <t>582908324</t>
  </si>
  <si>
    <t>91</t>
  </si>
  <si>
    <t>998011002</t>
  </si>
  <si>
    <t>Presun hmôt pre budovy (801, 803, 812), zvislá konštr. z tehál, tvárnic, z kovu výšky do 12 m</t>
  </si>
  <si>
    <t>320282803</t>
  </si>
  <si>
    <t>92</t>
  </si>
  <si>
    <t>711111125</t>
  </si>
  <si>
    <t>Kompletný izolačný systém proti vlhkosti natierateľnou fóliou pod vnútorné dlažby - vodorovný</t>
  </si>
  <si>
    <t>M2</t>
  </si>
  <si>
    <t>-1809881364</t>
  </si>
  <si>
    <t>93</t>
  </si>
  <si>
    <t>711112125</t>
  </si>
  <si>
    <t>Kompletný izolačný systém proti vlhkosti natierateľnou fóliou pod vnútorné obklady - zvislý</t>
  </si>
  <si>
    <t>-152336194</t>
  </si>
  <si>
    <t>94</t>
  </si>
  <si>
    <t>711131106</t>
  </si>
  <si>
    <t>Zhotovenie izolácie proti zemnej vlhkosti nopovou fóloiu položenou voľne na ploche vodorovnej</t>
  </si>
  <si>
    <t>1577125912</t>
  </si>
  <si>
    <t>95</t>
  </si>
  <si>
    <t>6288000640</t>
  </si>
  <si>
    <t>Nopová fólia proti vlhkosti s radónovou ochranou, výška nopu 8 mm</t>
  </si>
  <si>
    <t>-1307305867</t>
  </si>
  <si>
    <t>96</t>
  </si>
  <si>
    <t>998711202</t>
  </si>
  <si>
    <t>Presun hmôt pre izoláciu proti vode v objektoch výšky nad 6 do 12 m</t>
  </si>
  <si>
    <t>%</t>
  </si>
  <si>
    <t>-491919017</t>
  </si>
  <si>
    <t>97</t>
  </si>
  <si>
    <t>713111111</t>
  </si>
  <si>
    <t>Montáž tepelnej izolácie stropov minerálnou vlnou, vrchom kladenou voľne</t>
  </si>
  <si>
    <t>246222072</t>
  </si>
  <si>
    <t>98</t>
  </si>
  <si>
    <t>6314153470</t>
  </si>
  <si>
    <t>Tepelná izolácia šikmých striech, sklená minerálna izolácia - rolka 200x1200x3200 mm</t>
  </si>
  <si>
    <t>-1730280408</t>
  </si>
  <si>
    <t>99</t>
  </si>
  <si>
    <t>713111119</t>
  </si>
  <si>
    <t>Príplatok za prácu v stiesnenom priestore</t>
  </si>
  <si>
    <t>275872395</t>
  </si>
  <si>
    <t>100</t>
  </si>
  <si>
    <t>998713202</t>
  </si>
  <si>
    <t>Presun hmôt pre izolácie tepelné v objektoch výšky nad 6 m do 12 m</t>
  </si>
  <si>
    <t>-2127926841</t>
  </si>
  <si>
    <t>101</t>
  </si>
  <si>
    <t>763132110</t>
  </si>
  <si>
    <t>SDK podhľad, závesná dvojvrstvová kca profil montažný CD a nosný UD, dosky obyčajné GKB hr. 12,5 mm</t>
  </si>
  <si>
    <t>-2103535574</t>
  </si>
  <si>
    <t>102</t>
  </si>
  <si>
    <t>763132310</t>
  </si>
  <si>
    <t>SDK podhľad, závesná dvojvrstvová kca profil montažný CD a nosný UD, dosky impregnované GKBI hr. 12,5 mm</t>
  </si>
  <si>
    <t>-903295271</t>
  </si>
  <si>
    <t>103</t>
  </si>
  <si>
    <t>763136035</t>
  </si>
  <si>
    <t>Kazetový podhľad 600 x 600 mm, hrana a konštrukcia zapustená doska biela</t>
  </si>
  <si>
    <t>836450713</t>
  </si>
  <si>
    <t>104</t>
  </si>
  <si>
    <t>763168721</t>
  </si>
  <si>
    <t>SDK obklady rozvodov prierezu nad 400 cm2, dosky GKF hr. 12,5 mm, ochranný uholník</t>
  </si>
  <si>
    <t>1906078596</t>
  </si>
  <si>
    <t>105</t>
  </si>
  <si>
    <t>998763403</t>
  </si>
  <si>
    <t>Presun hmôt pre sádrokartónové konštrukcie v stavbách(objektoch )výšky od 7 do 24 m</t>
  </si>
  <si>
    <t>-531222590</t>
  </si>
  <si>
    <t>106</t>
  </si>
  <si>
    <t>764171301</t>
  </si>
  <si>
    <t>Krytina striešky balkóna zo strešnej fólie a z poplastovaného plechu falcovaná sklon strechy do 30°</t>
  </si>
  <si>
    <t>-1467558903</t>
  </si>
  <si>
    <t>107</t>
  </si>
  <si>
    <t>764317800</t>
  </si>
  <si>
    <t>Demontáž krytiny hladkej strešnej železobetónových dosiek,  -0,00742t</t>
  </si>
  <si>
    <t>-1295021547</t>
  </si>
  <si>
    <t>108</t>
  </si>
  <si>
    <t>764352810</t>
  </si>
  <si>
    <t>Demontáž žľabov pododkvapových polkruhových so sklonom do 30st. rš 330 mm,  -0,00330t</t>
  </si>
  <si>
    <t>1312813884</t>
  </si>
  <si>
    <t>109</t>
  </si>
  <si>
    <t>764359810</t>
  </si>
  <si>
    <t>Demontáž kotlíka kónického, so sklonom žľabu do 30st.,  -0,00110t</t>
  </si>
  <si>
    <t>678461621</t>
  </si>
  <si>
    <t>110</t>
  </si>
  <si>
    <t>764410850</t>
  </si>
  <si>
    <t>Demontáž oplechovania parapetov rš od 100 do 330 mm,  -0,00135t</t>
  </si>
  <si>
    <t>-1838311369</t>
  </si>
  <si>
    <t>111</t>
  </si>
  <si>
    <t>764454802</t>
  </si>
  <si>
    <t>Demontáž odpadových rúr kruhových, s priemerom 120 mm,  -0,00285t</t>
  </si>
  <si>
    <t>198575838</t>
  </si>
  <si>
    <t>112</t>
  </si>
  <si>
    <t>764410760</t>
  </si>
  <si>
    <t>Oplechovanie parapetov z hliníkového farebného Al plechu, vrátane rohov r.š. 400 mm</t>
  </si>
  <si>
    <t>1671536680</t>
  </si>
  <si>
    <t>113</t>
  </si>
  <si>
    <t>764751113</t>
  </si>
  <si>
    <t>Odpadová rúra kruhová z poplastovaného plechu D 120 mm</t>
  </si>
  <si>
    <t>-1455580792</t>
  </si>
  <si>
    <t>114</t>
  </si>
  <si>
    <t>764751133</t>
  </si>
  <si>
    <t>Koleno odpadovej rúry z poplastovaného plechu D 120 mm</t>
  </si>
  <si>
    <t>1413579103</t>
  </si>
  <si>
    <t>115</t>
  </si>
  <si>
    <t>764751143</t>
  </si>
  <si>
    <t>Výtokové koleno z poplastovaného plechu D 120 mm</t>
  </si>
  <si>
    <t>-144859333</t>
  </si>
  <si>
    <t>116</t>
  </si>
  <si>
    <t>764761122</t>
  </si>
  <si>
    <t>Žľab pododkvapový polkruhový z poplastovaného plechu R 150 mm, vrátane čela, hákov, rohov, kútov atď.</t>
  </si>
  <si>
    <t>1827738559</t>
  </si>
  <si>
    <t>117</t>
  </si>
  <si>
    <t>998764202</t>
  </si>
  <si>
    <t>Presun hmôt pre konštrukcie klampiarske v objektoch výšky nad 6 do 12 m</t>
  </si>
  <si>
    <t>-860444869</t>
  </si>
  <si>
    <t>118</t>
  </si>
  <si>
    <t>766629901</t>
  </si>
  <si>
    <t>Montáž okien kompletizovaných (v m dĺžky obvodu)</t>
  </si>
  <si>
    <t>-416864702</t>
  </si>
  <si>
    <t>119</t>
  </si>
  <si>
    <t>61144-O01</t>
  </si>
  <si>
    <t>Plastové okná jednokrídlové OS1 60x80 cm - vo vyhotovení podľa výpisu výrobkov</t>
  </si>
  <si>
    <t>kus</t>
  </si>
  <si>
    <t>666137556</t>
  </si>
  <si>
    <t>120</t>
  </si>
  <si>
    <t>766629992</t>
  </si>
  <si>
    <t>Demontáž okien, zaskl. stien, alebo svetlíkov kompletizovaných s rámom do sutiny (v m2 plochy)</t>
  </si>
  <si>
    <t>-204389287</t>
  </si>
  <si>
    <t>121</t>
  </si>
  <si>
    <t>766629998</t>
  </si>
  <si>
    <t>Príplatok za demontáž doplnkových prvkov (parapetov, nadpraží, nosných a deliacich prvkov a.p.)</t>
  </si>
  <si>
    <t>-1979187280</t>
  </si>
  <si>
    <t>122</t>
  </si>
  <si>
    <t>766662112</t>
  </si>
  <si>
    <t>Montáž dverového krídla otočného jednokrídlového poldrážkového, do zárubne, vrátane kovania</t>
  </si>
  <si>
    <t>-1923221692</t>
  </si>
  <si>
    <t>123</t>
  </si>
  <si>
    <t>61162-D01</t>
  </si>
  <si>
    <t>Dvere drevené vnútorné kompletizované 90/197 plné - vo vyhotovení podľa výpisu výrobkov</t>
  </si>
  <si>
    <t>-1537117015</t>
  </si>
  <si>
    <t>124</t>
  </si>
  <si>
    <t>61162-D02</t>
  </si>
  <si>
    <t>-283886619</t>
  </si>
  <si>
    <t>125</t>
  </si>
  <si>
    <t>61162-D03</t>
  </si>
  <si>
    <t>Dvere drevené vnútorné kompletizované 80/197 plné - vo vyhotovení podľa výpisu výrobkov</t>
  </si>
  <si>
    <t>1256352271</t>
  </si>
  <si>
    <t>126</t>
  </si>
  <si>
    <t>61162-D04</t>
  </si>
  <si>
    <t>Dvere drevené vnútorné kompletizované 60/197 plné - vo vyhotovení podľa výpisu výrobkov</t>
  </si>
  <si>
    <t>-145109589</t>
  </si>
  <si>
    <t>127</t>
  </si>
  <si>
    <t>766669901</t>
  </si>
  <si>
    <t>Montáž dverí kompletizovaných (v m dĺžky obvodu)</t>
  </si>
  <si>
    <t>-499493487</t>
  </si>
  <si>
    <t>128</t>
  </si>
  <si>
    <t>61144-D05</t>
  </si>
  <si>
    <t>-2019806202</t>
  </si>
  <si>
    <t>129</t>
  </si>
  <si>
    <t>766669992</t>
  </si>
  <si>
    <t>Demontáž dverí kompletizovaných s rámom alebo zárubňou do sutiny (v m2 plochy dverí)</t>
  </si>
  <si>
    <t>1993597595</t>
  </si>
  <si>
    <t>130</t>
  </si>
  <si>
    <t>766669998</t>
  </si>
  <si>
    <t>Demontáž dverí - príplatok za demontáž doplnkových prvkov (prahov, svetlíkov, nosných prvkov a.p.)</t>
  </si>
  <si>
    <t>112119304</t>
  </si>
  <si>
    <t>131</t>
  </si>
  <si>
    <t>766694119</t>
  </si>
  <si>
    <t>Montáž parapetnej dosky drevenej šírky do 300 mm</t>
  </si>
  <si>
    <t>-1530525817</t>
  </si>
  <si>
    <t>132</t>
  </si>
  <si>
    <t>6119000980</t>
  </si>
  <si>
    <t>Vnútorné parapetné dosky plastové komôrkové, š. 300mm</t>
  </si>
  <si>
    <t>1902094556</t>
  </si>
  <si>
    <t>133</t>
  </si>
  <si>
    <t>6119001030</t>
  </si>
  <si>
    <t>Plastové krytky k vnútorným parapetom, pár - vo vyhotovení podľa výpisu výrobkov</t>
  </si>
  <si>
    <t>1908129801</t>
  </si>
  <si>
    <t>134</t>
  </si>
  <si>
    <t>766695212</t>
  </si>
  <si>
    <t>Montáž prahu dverí, jednokrídlových</t>
  </si>
  <si>
    <t>-236843503</t>
  </si>
  <si>
    <t>135</t>
  </si>
  <si>
    <t>61187-D03</t>
  </si>
  <si>
    <t>Prah dubový dl.82 cm, š.10 cm - vo vyhotovení podľa výpisu výrobkov</t>
  </si>
  <si>
    <t>-530342988</t>
  </si>
  <si>
    <t>136</t>
  </si>
  <si>
    <t>998766202</t>
  </si>
  <si>
    <t>Presun hmot pre konštrukcie stolárske v objektoch výšky nad 6 do 12 m</t>
  </si>
  <si>
    <t>1493789200</t>
  </si>
  <si>
    <t>137</t>
  </si>
  <si>
    <t>767163100</t>
  </si>
  <si>
    <t>Montáž zábradlia na terasy, balkóny a pod., s výplňou, kotvenie do podlahy</t>
  </si>
  <si>
    <t>200634620</t>
  </si>
  <si>
    <t>138</t>
  </si>
  <si>
    <t>55399-Z_BALK</t>
  </si>
  <si>
    <t>Kovové zábradlie kompletizované vrátane spojovacích a kotviacich prvkov - vo vyhotovení podľa výpisu výrobkov</t>
  </si>
  <si>
    <t>303135943</t>
  </si>
  <si>
    <t>139</t>
  </si>
  <si>
    <t>767230030</t>
  </si>
  <si>
    <t>Montáž zábradlia na schody, s výplňou, kotvenie do podlahy</t>
  </si>
  <si>
    <t>402873109</t>
  </si>
  <si>
    <t>140</t>
  </si>
  <si>
    <t>55399-Z_SCH</t>
  </si>
  <si>
    <t>Kovové schodiskové zábradlie kompletizované vrátane spojovacích a kotviacich prvkov - vo vyhotovení podľa výpisu výrobkov</t>
  </si>
  <si>
    <t>2072982199</t>
  </si>
  <si>
    <t>141</t>
  </si>
  <si>
    <t>767912912</t>
  </si>
  <si>
    <t>Oprava oplotenia (pletiva so stĺpikmi, bránok a brán) s možnou čiastkovou výmenou alebo doplnením prvkov (vrátane ich dodania, vrátane kompletných povrchových úprav - náterov)</t>
  </si>
  <si>
    <t>1280237972</t>
  </si>
  <si>
    <t>142</t>
  </si>
  <si>
    <t>998767202</t>
  </si>
  <si>
    <t>Presun hmôt pre kovové stavebné doplnkové konštrukcie v objektoch výšky nad 6 do 12 m</t>
  </si>
  <si>
    <t>-276209571</t>
  </si>
  <si>
    <t>143</t>
  </si>
  <si>
    <t>771275307</t>
  </si>
  <si>
    <t>Montáž obkladov schodiskových stupňov z dlaždíc keramických kladených do flexibilného tmelu, špárovanie flexibilnou špárovacou hmotou veľ. 300x300 mm</t>
  </si>
  <si>
    <t>415995079</t>
  </si>
  <si>
    <t>144</t>
  </si>
  <si>
    <t>5976405030</t>
  </si>
  <si>
    <t>Dlaždice keramické hrubozrnné 300x340x30 schodisková nástupnica - vo vyhotovení podľa výpisu konštrukcií</t>
  </si>
  <si>
    <t>2092969789</t>
  </si>
  <si>
    <t>145</t>
  </si>
  <si>
    <t>5976405010</t>
  </si>
  <si>
    <t>Dlaždice keramické hrubozrnné 300x300 dlaždice - vo vyhotovení podľa výpisu konštrukcií</t>
  </si>
  <si>
    <t>398311495</t>
  </si>
  <si>
    <t>146</t>
  </si>
  <si>
    <t>771415004</t>
  </si>
  <si>
    <t>Montáž soklíkov z dlaždíc keramických kladených do flexibilného tmelu, špárovanie flexibilnou špárovacou hmotou, rovných, v. 100 mm</t>
  </si>
  <si>
    <t>-423713880</t>
  </si>
  <si>
    <t>147</t>
  </si>
  <si>
    <t>5978651360</t>
  </si>
  <si>
    <t>Dlaždice keramické s hladkým povrchom - soklová lišta 300x80 mm - vo vyhotovení podľa výpisu podláh</t>
  </si>
  <si>
    <t>-1829652309</t>
  </si>
  <si>
    <t>148</t>
  </si>
  <si>
    <t>771445012</t>
  </si>
  <si>
    <t>Montáž soklíkov z obkladačiek keramických kladených do flexibilného tmelu, špárovanie flexibilnou špárovacou hmotou, rovné v. 75 mm</t>
  </si>
  <si>
    <t>1636560834</t>
  </si>
  <si>
    <t>149</t>
  </si>
  <si>
    <t>5976405011</t>
  </si>
  <si>
    <t>Dlaždice keramické hrubozrnné 300x75 soklová lišta - vo vyhotovení podľa výpisu konštrukcií</t>
  </si>
  <si>
    <t>696348781</t>
  </si>
  <si>
    <t>150</t>
  </si>
  <si>
    <t>771576109</t>
  </si>
  <si>
    <t>Montáž podláh z dlaždíc keramických keramických kladených do flexibilného tmelu, špárovanie flexibilnou špárovacou hmotou veľ. 300x300 mm</t>
  </si>
  <si>
    <t>1460242543</t>
  </si>
  <si>
    <t>151</t>
  </si>
  <si>
    <t>-1762293911</t>
  </si>
  <si>
    <t>152</t>
  </si>
  <si>
    <t>5976405020</t>
  </si>
  <si>
    <t>Dlaždice keramické hrubozrnné 300x175x50 odkvapová tvarovka - vo vyhotovení podľa výpisu konštrukcií</t>
  </si>
  <si>
    <t>-427779391</t>
  </si>
  <si>
    <t>153</t>
  </si>
  <si>
    <t>327303599</t>
  </si>
  <si>
    <t>154</t>
  </si>
  <si>
    <t>5976398000</t>
  </si>
  <si>
    <t>Dlaždice keramické s protišmykovým povrchom 300x300 mm - vo vyhotovení podľa výpisu podláh</t>
  </si>
  <si>
    <t>1666347931</t>
  </si>
  <si>
    <t>155</t>
  </si>
  <si>
    <t>998771202</t>
  </si>
  <si>
    <t>Presun hmôt pre podlahy z dlaždíc v objektoch výšky nad 6 do 12 m</t>
  </si>
  <si>
    <t>1498161245</t>
  </si>
  <si>
    <t>156</t>
  </si>
  <si>
    <t>776420010</t>
  </si>
  <si>
    <t>Lepenie podlahových soklov z PVC</t>
  </si>
  <si>
    <t>-551237975</t>
  </si>
  <si>
    <t>157</t>
  </si>
  <si>
    <t>2841990110</t>
  </si>
  <si>
    <t>Podlahový soklík povlakový - vo vyhotovení podľa výpisu podláh</t>
  </si>
  <si>
    <t>840737403</t>
  </si>
  <si>
    <t>158</t>
  </si>
  <si>
    <t>776511820</t>
  </si>
  <si>
    <t>Odstránenie povlakových podláh z nášľapnej plochy lepených s podložkou,  -0,00100t</t>
  </si>
  <si>
    <t>-123431300</t>
  </si>
  <si>
    <t>159</t>
  </si>
  <si>
    <t>998776202</t>
  </si>
  <si>
    <t>Presun hmôt pre podlahy povlakové v objektoch výšky nad 6 do 12 m</t>
  </si>
  <si>
    <t>-187375148</t>
  </si>
  <si>
    <t>160</t>
  </si>
  <si>
    <t>781445017</t>
  </si>
  <si>
    <t>Montáž obkladov vnútorných stien z obkladačiek keramických kladených do flexibilného tmelu, špárovanie flexibilnou špárovacou hmotou</t>
  </si>
  <si>
    <t>1751481607</t>
  </si>
  <si>
    <t>161</t>
  </si>
  <si>
    <t>5978166000</t>
  </si>
  <si>
    <t>Obkladačky keramické - vo vyhotovení podľa výpisu konštrukcií</t>
  </si>
  <si>
    <t>-549811277</t>
  </si>
  <si>
    <t>162</t>
  </si>
  <si>
    <t>781745058</t>
  </si>
  <si>
    <t>Montáž obkladov stien z obkladačiek vonkajších hutných, keramických do tmelu, škárovanie flexibilnou škárovacou hmotou</t>
  </si>
  <si>
    <t>280227590</t>
  </si>
  <si>
    <t>163</t>
  </si>
  <si>
    <t>5976498290</t>
  </si>
  <si>
    <t>Dlaždice keramické - vo vyhotovení podľa výpisu povrchov</t>
  </si>
  <si>
    <t>-41711014</t>
  </si>
  <si>
    <t>164</t>
  </si>
  <si>
    <t>998781202</t>
  </si>
  <si>
    <t>Presun hmôt pre obklady keramické v objektoch výšky nad 6 do 12 m</t>
  </si>
  <si>
    <t>74535066</t>
  </si>
  <si>
    <t>165</t>
  </si>
  <si>
    <t>783225100</t>
  </si>
  <si>
    <t xml:space="preserve">Nátery kov.stav.doplnk.konštr. syntetické na vzduchu schnúce dvojnás. 1x s emailov. - 105µm </t>
  </si>
  <si>
    <t>215453375</t>
  </si>
  <si>
    <t>166</t>
  </si>
  <si>
    <t>783894612</t>
  </si>
  <si>
    <t>Náter farbami ekologickými riediteľnými vodou bielymi pre náter sadrokartón. stropov 2x</t>
  </si>
  <si>
    <t>826276201</t>
  </si>
  <si>
    <t>167</t>
  </si>
  <si>
    <t>784401801</t>
  </si>
  <si>
    <t>Odstránenie malieb obrúsením a oprášením, výšky do 3, 80 m</t>
  </si>
  <si>
    <t>-801987356</t>
  </si>
  <si>
    <t>168</t>
  </si>
  <si>
    <t>784410110</t>
  </si>
  <si>
    <t>Penetrovanie jednonásobné jemnozrnných podkladov výšky nad 3, 80 m</t>
  </si>
  <si>
    <t>183076146</t>
  </si>
  <si>
    <t>169</t>
  </si>
  <si>
    <t>784418012</t>
  </si>
  <si>
    <t xml:space="preserve">Zakrývanie podláh a zariadení papierom v miestnostiach alebo na schodisku   </t>
  </si>
  <si>
    <t>1201733318</t>
  </si>
  <si>
    <t>170</t>
  </si>
  <si>
    <t>784452261</t>
  </si>
  <si>
    <t xml:space="preserve">Maľby z maliarskych zmesí tekutých, ručne nanášané jednonásobné základné na podklad jemnozrnný  výšky do 3, 80 m   </t>
  </si>
  <si>
    <t>2024628740</t>
  </si>
  <si>
    <t>171</t>
  </si>
  <si>
    <t>784452372</t>
  </si>
  <si>
    <t xml:space="preserve">Maľby z maliarskych zmesí tekutých, ručne nanášané tónované dvojnásobné na jemnozrnný podklad výšky nad 3, 80 m   </t>
  </si>
  <si>
    <t>1652916559</t>
  </si>
  <si>
    <t>172</t>
  </si>
  <si>
    <t>HZS922113</t>
  </si>
  <si>
    <t>Stavebno montážne práce náročné - odborné (Tr 3) v rozsahu viac ako 8 hodín - preloženie a zatrubkovanie slaboprúdových rozvodov do zateplenia fasády</t>
  </si>
  <si>
    <t>571797926</t>
  </si>
  <si>
    <t>173</t>
  </si>
  <si>
    <t>9999910010</t>
  </si>
  <si>
    <t>Materiál na zatrubkovanie rozvodov</t>
  </si>
  <si>
    <t>eur</t>
  </si>
  <si>
    <t>256</t>
  </si>
  <si>
    <t>-1506200383</t>
  </si>
  <si>
    <t>VP - Práce naviac</t>
  </si>
  <si>
    <t>PN</t>
  </si>
  <si>
    <t>b - zdravotechnika</t>
  </si>
  <si>
    <t xml:space="preserve"> </t>
  </si>
  <si>
    <t>D1 - PRÁCE A DODÁVKY HSV</t>
  </si>
  <si>
    <t xml:space="preserve">    D2 - 721-Vnútorná kanalizácia:</t>
  </si>
  <si>
    <t xml:space="preserve">    D3 - 722-Vnútorný vodovod:</t>
  </si>
  <si>
    <t xml:space="preserve">    D4 - 724-Strojné vybavenie</t>
  </si>
  <si>
    <t xml:space="preserve">    D5 - Zariaďovacie predmety:</t>
  </si>
  <si>
    <t xml:space="preserve">    D6 - Montážne práce</t>
  </si>
  <si>
    <t>Potrubie kanal. PVC HT 50  + tvarovky</t>
  </si>
  <si>
    <t>Potrubie kanal. PVC HT 100  + tvarovky</t>
  </si>
  <si>
    <t>Skúška tesnosti kanalizácie vodou do DN200</t>
  </si>
  <si>
    <t>Vyvedenie a upevnenie kanal. výpustiek D 50x1.8</t>
  </si>
  <si>
    <t>Vyvedenie a upevnenie kanal. výpustiek D 110x2.3</t>
  </si>
  <si>
    <t>Flexi pripojenie WC</t>
  </si>
  <si>
    <t>Dvierka prístupové k inštaláciám z plastov 15/20 D+M</t>
  </si>
  <si>
    <t>Tlakové skúšky kanalizačného potrubia</t>
  </si>
  <si>
    <t>Presun hmôt pre vnút. kanalizáciu v objektoch</t>
  </si>
  <si>
    <t>Potrubie vodov. z plastohliník. rúrok DN15 + tvarovky</t>
  </si>
  <si>
    <t>Izolácia Tubolit DN 22x13 DG</t>
  </si>
  <si>
    <t>Sponky 100ks</t>
  </si>
  <si>
    <t>súbor</t>
  </si>
  <si>
    <t>TUBOLIT pásky PE  50mm x 10 m x 3mm</t>
  </si>
  <si>
    <t>Tlakové skúšky vodovodného potrubia do DN100</t>
  </si>
  <si>
    <t>Preplachovanie vodov. potrubia  do DN 80</t>
  </si>
  <si>
    <t>Presun hmôt pre vnút. vodovod v objektoch</t>
  </si>
  <si>
    <t>Zásobníkový ohrievač 5litrov s pripájacou sadou -</t>
  </si>
  <si>
    <t>Presun hmôt pre strojné vybavenie v objektoch výšky do 48m</t>
  </si>
  <si>
    <t>Ventil rohový bez pripojovacej rúrky T 66 G 1/2</t>
  </si>
  <si>
    <t>Nástenka G 1/2</t>
  </si>
  <si>
    <t>Zápachové uzávierky-sifóny D+M</t>
  </si>
  <si>
    <t>Závesný klozet Jika LYRA plus</t>
  </si>
  <si>
    <t>Doska na sedenie s poklopom  JIKA LYRA plus duroplastová</t>
  </si>
  <si>
    <t>DUOFIX  pre WC so splach.nádrž.do steny</t>
  </si>
  <si>
    <t>Súprava pre tlmenie hluku pre závesné WC</t>
  </si>
  <si>
    <t>Tlačítko Bolero /Samba/Rumba - plastové</t>
  </si>
  <si>
    <t>Bateria stojanková pre kuchynský drez</t>
  </si>
  <si>
    <t>Umývadlo JIKA LYRA plus š. 600 mm + kryt na sifón</t>
  </si>
  <si>
    <t>Umývadlová stojanková batéria páková</t>
  </si>
  <si>
    <t>Sprcha +  batéria nástenná</t>
  </si>
  <si>
    <t>Presun hmôt pre vnút. vodovod v objektoch výšky do 48 m</t>
  </si>
  <si>
    <t>Montáž ZTI,</t>
  </si>
  <si>
    <t>Vedľajšie rozpočtové náklady - doprava, vykládka, presuny</t>
  </si>
  <si>
    <t>c - vykurovanie</t>
  </si>
  <si>
    <t>Ing. Ľubomír Šupej</t>
  </si>
  <si>
    <t xml:space="preserve">    733 - Ústredné kúrenie, rozvodné potrubie vrátane fitingov a zavesov</t>
  </si>
  <si>
    <t xml:space="preserve">    734 - Ústredné kúrenie, armatúry.</t>
  </si>
  <si>
    <t xml:space="preserve">    735 - Ústredné kúrenie, vykurov. telesá</t>
  </si>
  <si>
    <t xml:space="preserve">    767 - Konštrukcie doplnkové</t>
  </si>
  <si>
    <t xml:space="preserve">    783 - Dokončovacie práce - nátery</t>
  </si>
  <si>
    <t>733121110</t>
  </si>
  <si>
    <t>Potrubie z rúrok hladkých bezšvových nízkotlakových priemer  22/2,6</t>
  </si>
  <si>
    <t>723150801</t>
  </si>
  <si>
    <t>Demontáž potrubia zvarovaného z oceľových rúrok hladkých do DN 25,  -0,00254t</t>
  </si>
  <si>
    <t>733190217</t>
  </si>
  <si>
    <t>Tlaková skúška potrubia z oceľových rúrok do priem. 89/5</t>
  </si>
  <si>
    <t>998733101</t>
  </si>
  <si>
    <t>Presun hmôt pre rozvody potrubia v objektoch výšky do 24 m</t>
  </si>
  <si>
    <t>722220851</t>
  </si>
  <si>
    <t>Demontáž armatúry závitovej s jedným závitom do G 3/4,  -0,00069t</t>
  </si>
  <si>
    <t>722220862</t>
  </si>
  <si>
    <t>Demontáž armatúry závitovej s dvomi závitmi do G 5/4,  -0,00123t</t>
  </si>
  <si>
    <t>734209101</t>
  </si>
  <si>
    <t>Montáž závitovej armatúry s 1 závitom do G 1/2</t>
  </si>
  <si>
    <t>423</t>
  </si>
  <si>
    <t>Termostatická hlavica napr. HERZ-Design Mini</t>
  </si>
  <si>
    <t>734209112</t>
  </si>
  <si>
    <t>Montáž závitovej armatúry s 2 závitmi do G 1/2</t>
  </si>
  <si>
    <t>422</t>
  </si>
  <si>
    <t>Ventil rohový do spiatočky napr. HERZ-RL-1, 1/2</t>
  </si>
  <si>
    <t>4228461036</t>
  </si>
  <si>
    <t>1/2" termostatický ventil HERZ-TS-90-V rohový, vonkajší závit G3/4</t>
  </si>
  <si>
    <t>998734101</t>
  </si>
  <si>
    <t>Presun hmôt pre armatúry v objektoch výšky do 24 m</t>
  </si>
  <si>
    <t>735159110</t>
  </si>
  <si>
    <t>Montáž vykurovacieho telesa rúrkového 750/1850</t>
  </si>
  <si>
    <t>4845372400</t>
  </si>
  <si>
    <t>Vykurovacie telesá oceľové  napr. RD 750/1850 MC METAL</t>
  </si>
  <si>
    <t>735158110</t>
  </si>
  <si>
    <t>Vykurovacie telesá rurkové, tlaková skúška telesa vodou</t>
  </si>
  <si>
    <t>735151821</t>
  </si>
  <si>
    <t>Demontáž vykurovacieho telesa panelového dvojradového stavebnej dľžky do 1500 mm,  -0,02400t</t>
  </si>
  <si>
    <t>998735101</t>
  </si>
  <si>
    <t>Presun hmôt pre vykurovacie telesá v objektoch výšky do 24 m</t>
  </si>
  <si>
    <t>4845108500A1</t>
  </si>
  <si>
    <t>Vykurovacia skúška</t>
  </si>
  <si>
    <t>hzs</t>
  </si>
  <si>
    <t>4845108500A2</t>
  </si>
  <si>
    <t>Hydraulické vyregulovanie</t>
  </si>
  <si>
    <t>sub</t>
  </si>
  <si>
    <t>4845108500A3</t>
  </si>
  <si>
    <t>Vypustenie a napustenie systému</t>
  </si>
  <si>
    <t>767995105</t>
  </si>
  <si>
    <t>Montáž ostatných atypických  kovových stavebných doplnkových konštrukcií do 100 kg</t>
  </si>
  <si>
    <t>783424140</t>
  </si>
  <si>
    <t>Nátery kov.potr.a armatúr syntet. do DN 50 mm farby bielej dvojnás. so základným náterom</t>
  </si>
  <si>
    <t>d - elektroinštalácia a bleskozvod</t>
  </si>
  <si>
    <t>D1 - I. etapa</t>
  </si>
  <si>
    <t>D2 - II. Etapa</t>
  </si>
  <si>
    <t>D3 - Bleskozvod</t>
  </si>
  <si>
    <t>1.01</t>
  </si>
  <si>
    <t>elektroinštalačná krabička</t>
  </si>
  <si>
    <t>1.02</t>
  </si>
  <si>
    <t>Istič B16/1 6kA, charakteristika B, 16A, 1-pólový</t>
  </si>
  <si>
    <t>1.03</t>
  </si>
  <si>
    <t>Istič B10/1 6kA, charakteristika B, 10A, 1-pólový</t>
  </si>
  <si>
    <t>1.04</t>
  </si>
  <si>
    <t>CYKY - 3Cx2.5</t>
  </si>
  <si>
    <t>1.05</t>
  </si>
  <si>
    <t>CYKY - 3Cx1.5</t>
  </si>
  <si>
    <t>1.06</t>
  </si>
  <si>
    <t>chránička fxp 25mm</t>
  </si>
  <si>
    <t>1.07</t>
  </si>
  <si>
    <t>CYA priemer 6mm</t>
  </si>
  <si>
    <t>1.08</t>
  </si>
  <si>
    <t>Drážkovanie do tehly</t>
  </si>
  <si>
    <t>NH</t>
  </si>
  <si>
    <t>1.09</t>
  </si>
  <si>
    <t>Elektroinštalačné práce</t>
  </si>
  <si>
    <t>2.01</t>
  </si>
  <si>
    <t>Vypínač Legrand Valena Biela "1"</t>
  </si>
  <si>
    <t>2.02</t>
  </si>
  <si>
    <t>Vypínač Legrand Valena Biela "1" IP 44</t>
  </si>
  <si>
    <t>2.03</t>
  </si>
  <si>
    <t>Zásuvka Legrand Valena biela</t>
  </si>
  <si>
    <t>2.04</t>
  </si>
  <si>
    <t>Zásuvka Legrand Valena biela IP 44</t>
  </si>
  <si>
    <t>2.05</t>
  </si>
  <si>
    <t>Rámik (1)</t>
  </si>
  <si>
    <t>2.06</t>
  </si>
  <si>
    <t>Rámik (2)</t>
  </si>
  <si>
    <t>2.07</t>
  </si>
  <si>
    <t>svietidlo stropné</t>
  </si>
  <si>
    <t>2.08</t>
  </si>
  <si>
    <t>svietidlo kúpelňové IP 44</t>
  </si>
  <si>
    <t>2.09</t>
  </si>
  <si>
    <t>Vonkajšie nástenné svetlo s IP min. 44</t>
  </si>
  <si>
    <t>2.10</t>
  </si>
  <si>
    <t>Svietidlo do kazetového stropu LED</t>
  </si>
  <si>
    <t>2.11</t>
  </si>
  <si>
    <t>Spracovanie porealizačnej dokumentácie + revízna správa</t>
  </si>
  <si>
    <t>2.12</t>
  </si>
  <si>
    <t>Podružný material a nešpecifikované práce</t>
  </si>
  <si>
    <t>2.13</t>
  </si>
  <si>
    <t>Montážne práce</t>
  </si>
  <si>
    <t>3.01</t>
  </si>
  <si>
    <t>Vodič FeZn * 10 mm</t>
  </si>
  <si>
    <t>3.02</t>
  </si>
  <si>
    <t>Vodič Al/Mg/Si * 8 mm</t>
  </si>
  <si>
    <t>3.03</t>
  </si>
  <si>
    <t>Zemná tyč "ZT- 2m" - pozinkovaná</t>
  </si>
  <si>
    <t>3.04</t>
  </si>
  <si>
    <t>Zachytávacia tyč s osadením JP15, mat. FeZn</t>
  </si>
  <si>
    <t>3.05</t>
  </si>
  <si>
    <t>Držiak zachytavacej tyče na hrebeň F-FIX-132</t>
  </si>
  <si>
    <t>3.06</t>
  </si>
  <si>
    <t>Horná ochranná strieška OS01</t>
  </si>
  <si>
    <t>3.07</t>
  </si>
  <si>
    <t>Podpera vedenia na vrchol krovu - PV 15 Uni</t>
  </si>
  <si>
    <t>3.08</t>
  </si>
  <si>
    <t>Podpera PV17-6 mat. FeZn</t>
  </si>
  <si>
    <t>3.09</t>
  </si>
  <si>
    <t>Svorka spojovacia  SS</t>
  </si>
  <si>
    <t>3.10</t>
  </si>
  <si>
    <t>Podpera vedenia na svetlíky a oceľové konštrukcie - PV32</t>
  </si>
  <si>
    <t>3.11</t>
  </si>
  <si>
    <t>Svorka skúšobná</t>
  </si>
  <si>
    <t>3.12</t>
  </si>
  <si>
    <t>Svorka k zemniacej tyči SJ01</t>
  </si>
  <si>
    <t>3.13</t>
  </si>
  <si>
    <t>Pripojovacia svorka - SO</t>
  </si>
  <si>
    <t>3.14</t>
  </si>
  <si>
    <t>Pomocný materiál  ( skrutky, príchytky...)</t>
  </si>
  <si>
    <t>3.15</t>
  </si>
  <si>
    <t>Ochranný uholník</t>
  </si>
  <si>
    <t>3.16</t>
  </si>
  <si>
    <t>Držiak na uholník</t>
  </si>
  <si>
    <t>3.17</t>
  </si>
  <si>
    <t>Označenie zvodu</t>
  </si>
  <si>
    <t>3.18</t>
  </si>
  <si>
    <t>Výstražná fólia do zeme</t>
  </si>
  <si>
    <t>3.19</t>
  </si>
  <si>
    <t>Výškové práce súvisiace montážou zbernej sústavy bleskozvodného zariadenia</t>
  </si>
  <si>
    <t>3.20</t>
  </si>
  <si>
    <t>3.21</t>
  </si>
  <si>
    <t>Podružný materiál a nešpecifikované práce</t>
  </si>
  <si>
    <t>3.22</t>
  </si>
  <si>
    <t>Montážne a výkopové práce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</si>
  <si>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</si>
  <si>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</si>
  <si>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</si>
  <si>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</si>
  <si>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</si>
  <si>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</si>
  <si>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</si>
  <si>
    <t xml:space="preserve">Vchodové dvere plastové dvojkrídlové, hl. krídlo pravé, otv. dovnútra s izol. dvojsklom, farba biele (vnút.), zlatý dub (vonk.) 120x210 cm </t>
  </si>
  <si>
    <t>Kuchynský drez + kuchynská skrinka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</si>
</sst>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27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>
      <alignment horizontal="left" vertical="center"/>
    </xf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18" fillId="0" borderId="16" xfId="0" applyNumberFormat="1" applyFont="1" applyBorder="1" applyAlignment="1">
      <alignment vertical="center"/>
    </xf>
    <xf numFmtId="4" fontId="18" fillId="0" borderId="17" xfId="0" applyNumberFormat="1" applyFont="1" applyBorder="1" applyAlignment="1">
      <alignment vertical="center"/>
    </xf>
    <xf numFmtId="166" fontId="18" fillId="0" borderId="17" xfId="0" applyNumberFormat="1" applyFont="1" applyBorder="1" applyAlignment="1">
      <alignment vertical="center"/>
    </xf>
    <xf numFmtId="4" fontId="18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18" fillId="4" borderId="11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4" fontId="18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164" fontId="18" fillId="4" borderId="16" xfId="0" applyNumberFormat="1" applyFont="1" applyFill="1" applyBorder="1" applyAlignment="1" applyProtection="1">
      <alignment horizontal="center" vertical="center"/>
      <protection locked="0"/>
    </xf>
    <xf numFmtId="0" fontId="18" fillId="4" borderId="17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34" fillId="0" borderId="0" xfId="1" applyFont="1" applyAlignment="1" applyProtection="1">
      <alignment horizontal="center" vertical="center"/>
    </xf>
    <xf numFmtId="0" fontId="37" fillId="2" borderId="0" xfId="1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36" fillId="2" borderId="0" xfId="0" applyFont="1" applyFill="1" applyAlignment="1" applyProtection="1">
      <alignment vertical="center"/>
    </xf>
    <xf numFmtId="0" fontId="35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0" fontId="10" fillId="0" borderId="0" xfId="0" applyFont="1" applyBorder="1" applyAlignment="1">
      <alignment horizontal="center" vertical="center"/>
    </xf>
    <xf numFmtId="0" fontId="0" fillId="0" borderId="0" xfId="0"/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21" fillId="6" borderId="0" xfId="0" applyNumberFormat="1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/>
    <xf numFmtId="4" fontId="28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29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vertical="center"/>
      <protection locked="0"/>
    </xf>
    <xf numFmtId="4" fontId="32" fillId="4" borderId="25" xfId="0" applyNumberFormat="1" applyFont="1" applyFill="1" applyBorder="1" applyAlignment="1" applyProtection="1">
      <alignment vertical="center"/>
      <protection locked="0"/>
    </xf>
    <xf numFmtId="4" fontId="32" fillId="0" borderId="25" xfId="0" applyNumberFormat="1" applyFont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4" fontId="21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37" fillId="2" borderId="0" xfId="1" applyFont="1" applyFill="1" applyAlignment="1" applyProtection="1">
      <alignment horizontal="center"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DBAC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C9532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41DDD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6ABF1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DBB82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DBAC3.tmp" descr="C:\CENKROSplusData\System\Temp\radDBAC3.tmp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C9532.tmp" descr="C:\CENKROSplusData\System\Temp\radC9532.tmp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41DDD.tmp" descr="C:\CENKROSplusData\System\Temp\rad41DDD.tmp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6ABF1.tmp" descr="C:\CENKROSplusData\System\Temp\rad6ABF1.tmp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DBB82.tmp" descr="C:\CENKROSplusData\System\Temp\radDBB82.tmp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1"/>
  <sheetViews>
    <sheetView showGridLines="0" tabSelected="1" workbookViewId="0">
      <pane ySplit="1" topLeftCell="A2" activePane="bottomLeft" state="frozen"/>
      <selection pane="bottomLeft" activeCell="AN9" sqref="AN9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79" t="s">
        <v>0</v>
      </c>
      <c r="B1" s="180"/>
      <c r="C1" s="180"/>
      <c r="D1" s="181" t="s">
        <v>1</v>
      </c>
      <c r="E1" s="180"/>
      <c r="F1" s="180"/>
      <c r="G1" s="180"/>
      <c r="H1" s="180"/>
      <c r="I1" s="180"/>
      <c r="J1" s="180"/>
      <c r="K1" s="178" t="s">
        <v>1050</v>
      </c>
      <c r="L1" s="178"/>
      <c r="M1" s="178"/>
      <c r="N1" s="178"/>
      <c r="O1" s="178"/>
      <c r="P1" s="178"/>
      <c r="Q1" s="178"/>
      <c r="R1" s="178"/>
      <c r="S1" s="178"/>
      <c r="T1" s="180"/>
      <c r="U1" s="180"/>
      <c r="V1" s="180"/>
      <c r="W1" s="178" t="s">
        <v>1051</v>
      </c>
      <c r="X1" s="178"/>
      <c r="Y1" s="178"/>
      <c r="Z1" s="178"/>
      <c r="AA1" s="178"/>
      <c r="AB1" s="178"/>
      <c r="AC1" s="178"/>
      <c r="AD1" s="178"/>
      <c r="AE1" s="178"/>
      <c r="AF1" s="178"/>
      <c r="AG1" s="180"/>
      <c r="AH1" s="180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</row>
    <row r="2" spans="1:73" ht="36.950000000000003" customHeight="1" x14ac:dyDescent="0.3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R2" s="221" t="s">
        <v>6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14" t="s">
        <v>7</v>
      </c>
      <c r="BT2" s="14" t="s">
        <v>8</v>
      </c>
    </row>
    <row r="3" spans="1:73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7</v>
      </c>
      <c r="BT3" s="14" t="s">
        <v>8</v>
      </c>
    </row>
    <row r="4" spans="1:73" ht="36.950000000000003" customHeight="1" x14ac:dyDescent="0.3">
      <c r="B4" s="18"/>
      <c r="C4" s="185" t="s">
        <v>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20"/>
      <c r="AS4" s="21" t="s">
        <v>10</v>
      </c>
      <c r="BE4" s="22" t="s">
        <v>11</v>
      </c>
      <c r="BS4" s="14" t="s">
        <v>12</v>
      </c>
    </row>
    <row r="5" spans="1:73" ht="14.45" customHeight="1" x14ac:dyDescent="0.3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190" t="s">
        <v>14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9"/>
      <c r="AQ5" s="20"/>
      <c r="BE5" s="187" t="s">
        <v>15</v>
      </c>
      <c r="BS5" s="14" t="s">
        <v>7</v>
      </c>
    </row>
    <row r="6" spans="1:73" ht="36.950000000000003" customHeight="1" x14ac:dyDescent="0.3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191" t="s">
        <v>17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9"/>
      <c r="AQ6" s="20"/>
      <c r="BE6" s="184"/>
      <c r="BS6" s="14" t="s">
        <v>7</v>
      </c>
    </row>
    <row r="7" spans="1:73" ht="14.45" customHeight="1" x14ac:dyDescent="0.3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3</v>
      </c>
      <c r="AO7" s="19"/>
      <c r="AP7" s="19"/>
      <c r="AQ7" s="20"/>
      <c r="BE7" s="184"/>
      <c r="BS7" s="14" t="s">
        <v>7</v>
      </c>
    </row>
    <row r="8" spans="1:73" ht="14.45" customHeight="1" x14ac:dyDescent="0.3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/>
      <c r="AO8" s="19"/>
      <c r="AP8" s="19"/>
      <c r="AQ8" s="20"/>
      <c r="BE8" s="184"/>
      <c r="BS8" s="14" t="s">
        <v>7</v>
      </c>
    </row>
    <row r="9" spans="1:73" ht="14.45" customHeight="1" x14ac:dyDescent="0.3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  <c r="BE9" s="184"/>
      <c r="BS9" s="14" t="s">
        <v>7</v>
      </c>
    </row>
    <row r="10" spans="1:73" ht="14.45" customHeight="1" x14ac:dyDescent="0.3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3</v>
      </c>
      <c r="AO10" s="19"/>
      <c r="AP10" s="19"/>
      <c r="AQ10" s="20"/>
      <c r="BE10" s="184"/>
      <c r="BS10" s="14" t="s">
        <v>7</v>
      </c>
    </row>
    <row r="11" spans="1:73" ht="18.399999999999999" customHeight="1" x14ac:dyDescent="0.3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3</v>
      </c>
      <c r="AO11" s="19"/>
      <c r="AP11" s="19"/>
      <c r="AQ11" s="20"/>
      <c r="BE11" s="184"/>
      <c r="BS11" s="14" t="s">
        <v>7</v>
      </c>
    </row>
    <row r="12" spans="1:73" ht="6.95" customHeight="1" x14ac:dyDescent="0.3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BE12" s="184"/>
      <c r="BS12" s="14" t="s">
        <v>7</v>
      </c>
    </row>
    <row r="13" spans="1:73" ht="14.45" customHeight="1" x14ac:dyDescent="0.3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20"/>
      <c r="BE13" s="184"/>
      <c r="BS13" s="14" t="s">
        <v>7</v>
      </c>
    </row>
    <row r="14" spans="1:73" ht="15" x14ac:dyDescent="0.3">
      <c r="B14" s="18"/>
      <c r="C14" s="19"/>
      <c r="D14" s="19"/>
      <c r="E14" s="192" t="s">
        <v>28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26" t="s">
        <v>26</v>
      </c>
      <c r="AL14" s="19"/>
      <c r="AM14" s="19"/>
      <c r="AN14" s="28" t="s">
        <v>28</v>
      </c>
      <c r="AO14" s="19"/>
      <c r="AP14" s="19"/>
      <c r="AQ14" s="20"/>
      <c r="BE14" s="184"/>
      <c r="BS14" s="14" t="s">
        <v>7</v>
      </c>
    </row>
    <row r="15" spans="1:73" ht="6.95" customHeight="1" x14ac:dyDescent="0.3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BE15" s="184"/>
      <c r="BS15" s="14" t="s">
        <v>4</v>
      </c>
    </row>
    <row r="16" spans="1:73" ht="14.45" customHeight="1" x14ac:dyDescent="0.3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3</v>
      </c>
      <c r="AO16" s="19"/>
      <c r="AP16" s="19"/>
      <c r="AQ16" s="20"/>
      <c r="BE16" s="184"/>
      <c r="BS16" s="14" t="s">
        <v>4</v>
      </c>
    </row>
    <row r="17" spans="2:71" ht="18.399999999999999" customHeight="1" x14ac:dyDescent="0.3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3</v>
      </c>
      <c r="AO17" s="19"/>
      <c r="AP17" s="19"/>
      <c r="AQ17" s="20"/>
      <c r="BE17" s="184"/>
      <c r="BS17" s="14" t="s">
        <v>31</v>
      </c>
    </row>
    <row r="18" spans="2:71" ht="6.95" customHeight="1" x14ac:dyDescent="0.3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BE18" s="184"/>
      <c r="BS18" s="14" t="s">
        <v>7</v>
      </c>
    </row>
    <row r="19" spans="2:71" ht="14.45" customHeight="1" x14ac:dyDescent="0.3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3</v>
      </c>
      <c r="AO19" s="19"/>
      <c r="AP19" s="19"/>
      <c r="AQ19" s="20"/>
      <c r="BE19" s="184"/>
      <c r="BS19" s="14" t="s">
        <v>7</v>
      </c>
    </row>
    <row r="20" spans="2:71" ht="18.399999999999999" customHeight="1" x14ac:dyDescent="0.3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3</v>
      </c>
      <c r="AO20" s="19"/>
      <c r="AP20" s="19"/>
      <c r="AQ20" s="20"/>
      <c r="BE20" s="184"/>
    </row>
    <row r="21" spans="2:71" ht="6.95" customHeight="1" x14ac:dyDescent="0.3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  <c r="BE21" s="184"/>
    </row>
    <row r="22" spans="2:71" ht="15" x14ac:dyDescent="0.3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  <c r="BE22" s="184"/>
    </row>
    <row r="23" spans="2:71" ht="22.5" customHeight="1" x14ac:dyDescent="0.3">
      <c r="B23" s="18"/>
      <c r="C23" s="19"/>
      <c r="D23" s="19"/>
      <c r="E23" s="193" t="s">
        <v>3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9"/>
      <c r="AP23" s="19"/>
      <c r="AQ23" s="20"/>
      <c r="BE23" s="184"/>
    </row>
    <row r="24" spans="2:71" ht="6.95" customHeight="1" x14ac:dyDescent="0.3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  <c r="BE24" s="184"/>
    </row>
    <row r="25" spans="2:71" ht="6.95" customHeight="1" x14ac:dyDescent="0.3">
      <c r="B25" s="18"/>
      <c r="C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9"/>
      <c r="AQ25" s="20"/>
      <c r="BE25" s="184"/>
    </row>
    <row r="26" spans="2:71" ht="14.45" customHeight="1" x14ac:dyDescent="0.3">
      <c r="B26" s="18"/>
      <c r="C26" s="19"/>
      <c r="D26" s="30" t="s">
        <v>35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4">
        <f>ROUND(AG87,2)</f>
        <v>0</v>
      </c>
      <c r="AL26" s="186"/>
      <c r="AM26" s="186"/>
      <c r="AN26" s="186"/>
      <c r="AO26" s="186"/>
      <c r="AP26" s="19"/>
      <c r="AQ26" s="20"/>
      <c r="BE26" s="184"/>
    </row>
    <row r="27" spans="2:71" ht="14.45" customHeight="1" x14ac:dyDescent="0.3">
      <c r="B27" s="18"/>
      <c r="C27" s="19"/>
      <c r="D27" s="30" t="s">
        <v>36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4">
        <f>ROUND(AG94,2)</f>
        <v>0</v>
      </c>
      <c r="AL27" s="186"/>
      <c r="AM27" s="186"/>
      <c r="AN27" s="186"/>
      <c r="AO27" s="186"/>
      <c r="AP27" s="19"/>
      <c r="AQ27" s="20"/>
      <c r="BE27" s="184"/>
    </row>
    <row r="28" spans="2:71" s="1" customFormat="1" ht="6.95" customHeight="1" x14ac:dyDescent="0.3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  <c r="BE28" s="188"/>
    </row>
    <row r="29" spans="2:71" s="1" customFormat="1" ht="25.9" customHeight="1" x14ac:dyDescent="0.3">
      <c r="B29" s="31"/>
      <c r="C29" s="32"/>
      <c r="D29" s="34" t="s">
        <v>37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95">
        <f>ROUND(AK26+AK27,2)</f>
        <v>0</v>
      </c>
      <c r="AL29" s="196"/>
      <c r="AM29" s="196"/>
      <c r="AN29" s="196"/>
      <c r="AO29" s="196"/>
      <c r="AP29" s="32"/>
      <c r="AQ29" s="33"/>
      <c r="BE29" s="188"/>
    </row>
    <row r="30" spans="2:71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  <c r="BE30" s="188"/>
    </row>
    <row r="31" spans="2:71" s="2" customFormat="1" ht="14.45" customHeight="1" x14ac:dyDescent="0.3">
      <c r="B31" s="36"/>
      <c r="C31" s="37"/>
      <c r="D31" s="38" t="s">
        <v>38</v>
      </c>
      <c r="E31" s="37"/>
      <c r="F31" s="38" t="s">
        <v>39</v>
      </c>
      <c r="G31" s="37"/>
      <c r="H31" s="37"/>
      <c r="I31" s="37"/>
      <c r="J31" s="37"/>
      <c r="K31" s="37"/>
      <c r="L31" s="197">
        <v>0.2</v>
      </c>
      <c r="M31" s="198"/>
      <c r="N31" s="198"/>
      <c r="O31" s="198"/>
      <c r="P31" s="37"/>
      <c r="Q31" s="37"/>
      <c r="R31" s="37"/>
      <c r="S31" s="37"/>
      <c r="T31" s="40" t="s">
        <v>40</v>
      </c>
      <c r="U31" s="37"/>
      <c r="V31" s="37"/>
      <c r="W31" s="199">
        <f>ROUND(AZ87+SUM(CD95:CD99),2)</f>
        <v>0</v>
      </c>
      <c r="X31" s="198"/>
      <c r="Y31" s="198"/>
      <c r="Z31" s="198"/>
      <c r="AA31" s="198"/>
      <c r="AB31" s="198"/>
      <c r="AC31" s="198"/>
      <c r="AD31" s="198"/>
      <c r="AE31" s="198"/>
      <c r="AF31" s="37"/>
      <c r="AG31" s="37"/>
      <c r="AH31" s="37"/>
      <c r="AI31" s="37"/>
      <c r="AJ31" s="37"/>
      <c r="AK31" s="199">
        <f>ROUND(AV87+SUM(BY95:BY99),2)</f>
        <v>0</v>
      </c>
      <c r="AL31" s="198"/>
      <c r="AM31" s="198"/>
      <c r="AN31" s="198"/>
      <c r="AO31" s="198"/>
      <c r="AP31" s="37"/>
      <c r="AQ31" s="41"/>
      <c r="BE31" s="189"/>
    </row>
    <row r="32" spans="2:71" s="2" customFormat="1" ht="14.45" customHeight="1" x14ac:dyDescent="0.3">
      <c r="B32" s="36"/>
      <c r="C32" s="37"/>
      <c r="D32" s="37"/>
      <c r="E32" s="37"/>
      <c r="F32" s="38" t="s">
        <v>41</v>
      </c>
      <c r="G32" s="37"/>
      <c r="H32" s="37"/>
      <c r="I32" s="37"/>
      <c r="J32" s="37"/>
      <c r="K32" s="37"/>
      <c r="L32" s="197">
        <v>0.2</v>
      </c>
      <c r="M32" s="198"/>
      <c r="N32" s="198"/>
      <c r="O32" s="198"/>
      <c r="P32" s="37"/>
      <c r="Q32" s="37"/>
      <c r="R32" s="37"/>
      <c r="S32" s="37"/>
      <c r="T32" s="40" t="s">
        <v>40</v>
      </c>
      <c r="U32" s="37"/>
      <c r="V32" s="37"/>
      <c r="W32" s="199">
        <f>ROUND(BA87+SUM(CE95:CE99),2)</f>
        <v>0</v>
      </c>
      <c r="X32" s="198"/>
      <c r="Y32" s="198"/>
      <c r="Z32" s="198"/>
      <c r="AA32" s="198"/>
      <c r="AB32" s="198"/>
      <c r="AC32" s="198"/>
      <c r="AD32" s="198"/>
      <c r="AE32" s="198"/>
      <c r="AF32" s="37"/>
      <c r="AG32" s="37"/>
      <c r="AH32" s="37"/>
      <c r="AI32" s="37"/>
      <c r="AJ32" s="37"/>
      <c r="AK32" s="199">
        <f>ROUND(AW87+SUM(BZ95:BZ99),2)</f>
        <v>0</v>
      </c>
      <c r="AL32" s="198"/>
      <c r="AM32" s="198"/>
      <c r="AN32" s="198"/>
      <c r="AO32" s="198"/>
      <c r="AP32" s="37"/>
      <c r="AQ32" s="41"/>
      <c r="BE32" s="189"/>
    </row>
    <row r="33" spans="2:57" s="2" customFormat="1" ht="14.45" hidden="1" customHeight="1" x14ac:dyDescent="0.3">
      <c r="B33" s="36"/>
      <c r="C33" s="37"/>
      <c r="D33" s="37"/>
      <c r="E33" s="37"/>
      <c r="F33" s="38" t="s">
        <v>42</v>
      </c>
      <c r="G33" s="37"/>
      <c r="H33" s="37"/>
      <c r="I33" s="37"/>
      <c r="J33" s="37"/>
      <c r="K33" s="37"/>
      <c r="L33" s="197">
        <v>0.2</v>
      </c>
      <c r="M33" s="198"/>
      <c r="N33" s="198"/>
      <c r="O33" s="198"/>
      <c r="P33" s="37"/>
      <c r="Q33" s="37"/>
      <c r="R33" s="37"/>
      <c r="S33" s="37"/>
      <c r="T33" s="40" t="s">
        <v>40</v>
      </c>
      <c r="U33" s="37"/>
      <c r="V33" s="37"/>
      <c r="W33" s="199">
        <f>ROUND(BB87+SUM(CF95:CF99),2)</f>
        <v>0</v>
      </c>
      <c r="X33" s="198"/>
      <c r="Y33" s="198"/>
      <c r="Z33" s="198"/>
      <c r="AA33" s="198"/>
      <c r="AB33" s="198"/>
      <c r="AC33" s="198"/>
      <c r="AD33" s="198"/>
      <c r="AE33" s="198"/>
      <c r="AF33" s="37"/>
      <c r="AG33" s="37"/>
      <c r="AH33" s="37"/>
      <c r="AI33" s="37"/>
      <c r="AJ33" s="37"/>
      <c r="AK33" s="199">
        <v>0</v>
      </c>
      <c r="AL33" s="198"/>
      <c r="AM33" s="198"/>
      <c r="AN33" s="198"/>
      <c r="AO33" s="198"/>
      <c r="AP33" s="37"/>
      <c r="AQ33" s="41"/>
      <c r="BE33" s="189"/>
    </row>
    <row r="34" spans="2:57" s="2" customFormat="1" ht="14.45" hidden="1" customHeight="1" x14ac:dyDescent="0.3">
      <c r="B34" s="36"/>
      <c r="C34" s="37"/>
      <c r="D34" s="37"/>
      <c r="E34" s="37"/>
      <c r="F34" s="38" t="s">
        <v>43</v>
      </c>
      <c r="G34" s="37"/>
      <c r="H34" s="37"/>
      <c r="I34" s="37"/>
      <c r="J34" s="37"/>
      <c r="K34" s="37"/>
      <c r="L34" s="197">
        <v>0.2</v>
      </c>
      <c r="M34" s="198"/>
      <c r="N34" s="198"/>
      <c r="O34" s="198"/>
      <c r="P34" s="37"/>
      <c r="Q34" s="37"/>
      <c r="R34" s="37"/>
      <c r="S34" s="37"/>
      <c r="T34" s="40" t="s">
        <v>40</v>
      </c>
      <c r="U34" s="37"/>
      <c r="V34" s="37"/>
      <c r="W34" s="199">
        <f>ROUND(BC87+SUM(CG95:CG99),2)</f>
        <v>0</v>
      </c>
      <c r="X34" s="198"/>
      <c r="Y34" s="198"/>
      <c r="Z34" s="198"/>
      <c r="AA34" s="198"/>
      <c r="AB34" s="198"/>
      <c r="AC34" s="198"/>
      <c r="AD34" s="198"/>
      <c r="AE34" s="198"/>
      <c r="AF34" s="37"/>
      <c r="AG34" s="37"/>
      <c r="AH34" s="37"/>
      <c r="AI34" s="37"/>
      <c r="AJ34" s="37"/>
      <c r="AK34" s="199">
        <v>0</v>
      </c>
      <c r="AL34" s="198"/>
      <c r="AM34" s="198"/>
      <c r="AN34" s="198"/>
      <c r="AO34" s="198"/>
      <c r="AP34" s="37"/>
      <c r="AQ34" s="41"/>
      <c r="BE34" s="189"/>
    </row>
    <row r="35" spans="2:57" s="2" customFormat="1" ht="14.45" hidden="1" customHeight="1" x14ac:dyDescent="0.3">
      <c r="B35" s="36"/>
      <c r="C35" s="37"/>
      <c r="D35" s="37"/>
      <c r="E35" s="37"/>
      <c r="F35" s="38" t="s">
        <v>44</v>
      </c>
      <c r="G35" s="37"/>
      <c r="H35" s="37"/>
      <c r="I35" s="37"/>
      <c r="J35" s="37"/>
      <c r="K35" s="37"/>
      <c r="L35" s="197">
        <v>0</v>
      </c>
      <c r="M35" s="198"/>
      <c r="N35" s="198"/>
      <c r="O35" s="198"/>
      <c r="P35" s="37"/>
      <c r="Q35" s="37"/>
      <c r="R35" s="37"/>
      <c r="S35" s="37"/>
      <c r="T35" s="40" t="s">
        <v>40</v>
      </c>
      <c r="U35" s="37"/>
      <c r="V35" s="37"/>
      <c r="W35" s="199">
        <f>ROUND(BD87+SUM(CH95:CH99),2)</f>
        <v>0</v>
      </c>
      <c r="X35" s="198"/>
      <c r="Y35" s="198"/>
      <c r="Z35" s="198"/>
      <c r="AA35" s="198"/>
      <c r="AB35" s="198"/>
      <c r="AC35" s="198"/>
      <c r="AD35" s="198"/>
      <c r="AE35" s="198"/>
      <c r="AF35" s="37"/>
      <c r="AG35" s="37"/>
      <c r="AH35" s="37"/>
      <c r="AI35" s="37"/>
      <c r="AJ35" s="37"/>
      <c r="AK35" s="199">
        <v>0</v>
      </c>
      <c r="AL35" s="198"/>
      <c r="AM35" s="198"/>
      <c r="AN35" s="198"/>
      <c r="AO35" s="198"/>
      <c r="AP35" s="37"/>
      <c r="AQ35" s="41"/>
    </row>
    <row r="36" spans="2:57" s="1" customFormat="1" ht="6.95" customHeight="1" x14ac:dyDescent="0.3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57" s="1" customFormat="1" ht="25.9" customHeight="1" x14ac:dyDescent="0.3">
      <c r="B37" s="31"/>
      <c r="C37" s="42"/>
      <c r="D37" s="43" t="s">
        <v>45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46</v>
      </c>
      <c r="U37" s="44"/>
      <c r="V37" s="44"/>
      <c r="W37" s="44"/>
      <c r="X37" s="200" t="s">
        <v>47</v>
      </c>
      <c r="Y37" s="201"/>
      <c r="Z37" s="201"/>
      <c r="AA37" s="201"/>
      <c r="AB37" s="201"/>
      <c r="AC37" s="44"/>
      <c r="AD37" s="44"/>
      <c r="AE37" s="44"/>
      <c r="AF37" s="44"/>
      <c r="AG37" s="44"/>
      <c r="AH37" s="44"/>
      <c r="AI37" s="44"/>
      <c r="AJ37" s="44"/>
      <c r="AK37" s="202">
        <f>SUM(AK29:AK35)</f>
        <v>0</v>
      </c>
      <c r="AL37" s="201"/>
      <c r="AM37" s="201"/>
      <c r="AN37" s="201"/>
      <c r="AO37" s="203"/>
      <c r="AP37" s="42"/>
      <c r="AQ37" s="33"/>
    </row>
    <row r="38" spans="2:57" s="1" customFormat="1" ht="14.4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57" x14ac:dyDescent="0.3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0"/>
    </row>
    <row r="40" spans="2:57" x14ac:dyDescent="0.3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0"/>
    </row>
    <row r="41" spans="2:57" x14ac:dyDescent="0.3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20"/>
    </row>
    <row r="42" spans="2:57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20"/>
    </row>
    <row r="43" spans="2:57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20"/>
    </row>
    <row r="44" spans="2:57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20"/>
    </row>
    <row r="45" spans="2:57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20"/>
    </row>
    <row r="46" spans="2:57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20"/>
    </row>
    <row r="47" spans="2:57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20"/>
    </row>
    <row r="48" spans="2:57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20"/>
    </row>
    <row r="49" spans="2:43" s="1" customFormat="1" ht="15" x14ac:dyDescent="0.3">
      <c r="B49" s="31"/>
      <c r="C49" s="32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49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x14ac:dyDescent="0.3">
      <c r="B50" s="18"/>
      <c r="C50" s="19"/>
      <c r="D50" s="4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0"/>
      <c r="AA50" s="19"/>
      <c r="AB50" s="19"/>
      <c r="AC50" s="4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50"/>
      <c r="AP50" s="19"/>
      <c r="AQ50" s="20"/>
    </row>
    <row r="51" spans="2:43" x14ac:dyDescent="0.3">
      <c r="B51" s="18"/>
      <c r="C51" s="19"/>
      <c r="D51" s="4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0"/>
      <c r="AA51" s="19"/>
      <c r="AB51" s="19"/>
      <c r="AC51" s="4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50"/>
      <c r="AP51" s="19"/>
      <c r="AQ51" s="20"/>
    </row>
    <row r="52" spans="2:43" x14ac:dyDescent="0.3">
      <c r="B52" s="18"/>
      <c r="C52" s="19"/>
      <c r="D52" s="4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0"/>
      <c r="AA52" s="19"/>
      <c r="AB52" s="19"/>
      <c r="AC52" s="4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50"/>
      <c r="AP52" s="19"/>
      <c r="AQ52" s="20"/>
    </row>
    <row r="53" spans="2:43" x14ac:dyDescent="0.3">
      <c r="B53" s="18"/>
      <c r="C53" s="19"/>
      <c r="D53" s="4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0"/>
      <c r="AA53" s="19"/>
      <c r="AB53" s="19"/>
      <c r="AC53" s="4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50"/>
      <c r="AP53" s="19"/>
      <c r="AQ53" s="20"/>
    </row>
    <row r="54" spans="2:43" x14ac:dyDescent="0.3">
      <c r="B54" s="18"/>
      <c r="C54" s="19"/>
      <c r="D54" s="4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0"/>
      <c r="AA54" s="19"/>
      <c r="AB54" s="19"/>
      <c r="AC54" s="4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50"/>
      <c r="AP54" s="19"/>
      <c r="AQ54" s="20"/>
    </row>
    <row r="55" spans="2:43" x14ac:dyDescent="0.3">
      <c r="B55" s="18"/>
      <c r="C55" s="19"/>
      <c r="D55" s="4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50"/>
      <c r="AA55" s="19"/>
      <c r="AB55" s="19"/>
      <c r="AC55" s="4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50"/>
      <c r="AP55" s="19"/>
      <c r="AQ55" s="20"/>
    </row>
    <row r="56" spans="2:43" x14ac:dyDescent="0.3">
      <c r="B56" s="18"/>
      <c r="C56" s="19"/>
      <c r="D56" s="4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50"/>
      <c r="AA56" s="19"/>
      <c r="AB56" s="19"/>
      <c r="AC56" s="4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50"/>
      <c r="AP56" s="19"/>
      <c r="AQ56" s="20"/>
    </row>
    <row r="57" spans="2:43" x14ac:dyDescent="0.3">
      <c r="B57" s="18"/>
      <c r="C57" s="19"/>
      <c r="D57" s="4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50"/>
      <c r="AA57" s="19"/>
      <c r="AB57" s="19"/>
      <c r="AC57" s="4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50"/>
      <c r="AP57" s="19"/>
      <c r="AQ57" s="20"/>
    </row>
    <row r="58" spans="2:43" s="1" customFormat="1" ht="15" x14ac:dyDescent="0.3">
      <c r="B58" s="31"/>
      <c r="C58" s="32"/>
      <c r="D58" s="51" t="s">
        <v>50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51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50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51</v>
      </c>
      <c r="AN58" s="52"/>
      <c r="AO58" s="54"/>
      <c r="AP58" s="32"/>
      <c r="AQ58" s="33"/>
    </row>
    <row r="59" spans="2:43" x14ac:dyDescent="0.3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20"/>
    </row>
    <row r="60" spans="2:43" s="1" customFormat="1" ht="15" x14ac:dyDescent="0.3">
      <c r="B60" s="31"/>
      <c r="C60" s="32"/>
      <c r="D60" s="46" t="s">
        <v>52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53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x14ac:dyDescent="0.3">
      <c r="B61" s="18"/>
      <c r="C61" s="19"/>
      <c r="D61" s="4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50"/>
      <c r="AA61" s="19"/>
      <c r="AB61" s="19"/>
      <c r="AC61" s="4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50"/>
      <c r="AP61" s="19"/>
      <c r="AQ61" s="20"/>
    </row>
    <row r="62" spans="2:43" x14ac:dyDescent="0.3">
      <c r="B62" s="18"/>
      <c r="C62" s="19"/>
      <c r="D62" s="4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50"/>
      <c r="AA62" s="19"/>
      <c r="AB62" s="19"/>
      <c r="AC62" s="4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50"/>
      <c r="AP62" s="19"/>
      <c r="AQ62" s="20"/>
    </row>
    <row r="63" spans="2:43" x14ac:dyDescent="0.3">
      <c r="B63" s="18"/>
      <c r="C63" s="19"/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50"/>
      <c r="AA63" s="19"/>
      <c r="AB63" s="19"/>
      <c r="AC63" s="4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50"/>
      <c r="AP63" s="19"/>
      <c r="AQ63" s="20"/>
    </row>
    <row r="64" spans="2:43" x14ac:dyDescent="0.3">
      <c r="B64" s="18"/>
      <c r="C64" s="19"/>
      <c r="D64" s="4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50"/>
      <c r="AA64" s="19"/>
      <c r="AB64" s="19"/>
      <c r="AC64" s="4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50"/>
      <c r="AP64" s="19"/>
      <c r="AQ64" s="20"/>
    </row>
    <row r="65" spans="2:43" x14ac:dyDescent="0.3">
      <c r="B65" s="18"/>
      <c r="C65" s="19"/>
      <c r="D65" s="4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0"/>
      <c r="AA65" s="19"/>
      <c r="AB65" s="19"/>
      <c r="AC65" s="4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50"/>
      <c r="AP65" s="19"/>
      <c r="AQ65" s="20"/>
    </row>
    <row r="66" spans="2:43" x14ac:dyDescent="0.3">
      <c r="B66" s="18"/>
      <c r="C66" s="19"/>
      <c r="D66" s="4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50"/>
      <c r="AA66" s="19"/>
      <c r="AB66" s="19"/>
      <c r="AC66" s="4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50"/>
      <c r="AP66" s="19"/>
      <c r="AQ66" s="20"/>
    </row>
    <row r="67" spans="2:43" x14ac:dyDescent="0.3">
      <c r="B67" s="18"/>
      <c r="C67" s="19"/>
      <c r="D67" s="4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50"/>
      <c r="AA67" s="19"/>
      <c r="AB67" s="19"/>
      <c r="AC67" s="4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50"/>
      <c r="AP67" s="19"/>
      <c r="AQ67" s="20"/>
    </row>
    <row r="68" spans="2:43" x14ac:dyDescent="0.3">
      <c r="B68" s="18"/>
      <c r="C68" s="19"/>
      <c r="D68" s="4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50"/>
      <c r="AA68" s="19"/>
      <c r="AB68" s="19"/>
      <c r="AC68" s="4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50"/>
      <c r="AP68" s="19"/>
      <c r="AQ68" s="20"/>
    </row>
    <row r="69" spans="2:43" s="1" customFormat="1" ht="15" x14ac:dyDescent="0.3">
      <c r="B69" s="31"/>
      <c r="C69" s="32"/>
      <c r="D69" s="51" t="s">
        <v>50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51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50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51</v>
      </c>
      <c r="AN69" s="52"/>
      <c r="AO69" s="54"/>
      <c r="AP69" s="32"/>
      <c r="AQ69" s="33"/>
    </row>
    <row r="70" spans="2:43" s="1" customFormat="1" ht="6.95" customHeight="1" x14ac:dyDescent="0.3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 x14ac:dyDescent="0.3">
      <c r="B76" s="31"/>
      <c r="C76" s="185" t="s">
        <v>54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33"/>
    </row>
    <row r="77" spans="2:43" s="3" customFormat="1" ht="14.45" customHeight="1" x14ac:dyDescent="0.3">
      <c r="B77" s="61"/>
      <c r="C77" s="26" t="s">
        <v>13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CSS_Orava_Tvrdosin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 x14ac:dyDescent="0.3">
      <c r="B78" s="64"/>
      <c r="C78" s="65" t="s">
        <v>16</v>
      </c>
      <c r="D78" s="66"/>
      <c r="E78" s="66"/>
      <c r="F78" s="66"/>
      <c r="G78" s="66"/>
      <c r="H78" s="66"/>
      <c r="I78" s="66"/>
      <c r="J78" s="66"/>
      <c r="K78" s="66"/>
      <c r="L78" s="222" t="str">
        <f>K6</f>
        <v>CSS ORAVA Tvrdošín - stavebné úpravy a zateplenie obvodového plášťa budovy, pracovisko ul. SNP č.30</v>
      </c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66"/>
      <c r="AQ78" s="67"/>
    </row>
    <row r="79" spans="2:43" s="1" customFormat="1" ht="6.95" customHeight="1" x14ac:dyDescent="0.3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 x14ac:dyDescent="0.3">
      <c r="B80" s="31"/>
      <c r="C80" s="26" t="s">
        <v>20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Tvrdošín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6" t="s">
        <v>22</v>
      </c>
      <c r="AJ80" s="32"/>
      <c r="AK80" s="32"/>
      <c r="AL80" s="32"/>
      <c r="AM80" s="69" t="str">
        <f>IF(AN8= "","",AN8)</f>
        <v/>
      </c>
      <c r="AN80" s="32"/>
      <c r="AO80" s="32"/>
      <c r="AP80" s="32"/>
      <c r="AQ80" s="33"/>
    </row>
    <row r="81" spans="1:89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89" s="1" customFormat="1" ht="15" x14ac:dyDescent="0.3">
      <c r="B82" s="31"/>
      <c r="C82" s="26" t="s">
        <v>23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>Žilinský samosprávny kraj, Žilina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6" t="s">
        <v>29</v>
      </c>
      <c r="AJ82" s="32"/>
      <c r="AK82" s="32"/>
      <c r="AL82" s="32"/>
      <c r="AM82" s="224" t="str">
        <f>IF(E17="","",E17)</f>
        <v>PROPORTION s.r.o., Žilina</v>
      </c>
      <c r="AN82" s="214"/>
      <c r="AO82" s="214"/>
      <c r="AP82" s="214"/>
      <c r="AQ82" s="33"/>
      <c r="AS82" s="225" t="s">
        <v>55</v>
      </c>
      <c r="AT82" s="226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89" s="1" customFormat="1" ht="15" x14ac:dyDescent="0.3">
      <c r="B83" s="31"/>
      <c r="C83" s="26" t="s">
        <v>27</v>
      </c>
      <c r="D83" s="32"/>
      <c r="E83" s="32"/>
      <c r="F83" s="32"/>
      <c r="G83" s="32"/>
      <c r="H83" s="32"/>
      <c r="I83" s="32"/>
      <c r="J83" s="32"/>
      <c r="K83" s="32"/>
      <c r="L83" s="62" t="str">
        <f>IF(E14= "Vyplň údaj","",E14)</f>
        <v/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6" t="s">
        <v>32</v>
      </c>
      <c r="AJ83" s="32"/>
      <c r="AK83" s="32"/>
      <c r="AL83" s="32"/>
      <c r="AM83" s="224" t="str">
        <f>IF(E20="","",E20)</f>
        <v>Miroslav Holeš</v>
      </c>
      <c r="AN83" s="214"/>
      <c r="AO83" s="214"/>
      <c r="AP83" s="214"/>
      <c r="AQ83" s="33"/>
      <c r="AS83" s="227"/>
      <c r="AT83" s="214"/>
      <c r="AU83" s="32"/>
      <c r="AV83" s="32"/>
      <c r="AW83" s="32"/>
      <c r="AX83" s="32"/>
      <c r="AY83" s="32"/>
      <c r="AZ83" s="32"/>
      <c r="BA83" s="32"/>
      <c r="BB83" s="32"/>
      <c r="BC83" s="32"/>
      <c r="BD83" s="71"/>
    </row>
    <row r="84" spans="1:89" s="1" customFormat="1" ht="10.9" customHeight="1" x14ac:dyDescent="0.3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27"/>
      <c r="AT84" s="214"/>
      <c r="AU84" s="32"/>
      <c r="AV84" s="32"/>
      <c r="AW84" s="32"/>
      <c r="AX84" s="32"/>
      <c r="AY84" s="32"/>
      <c r="AZ84" s="32"/>
      <c r="BA84" s="32"/>
      <c r="BB84" s="32"/>
      <c r="BC84" s="32"/>
      <c r="BD84" s="71"/>
    </row>
    <row r="85" spans="1:89" s="1" customFormat="1" ht="29.25" customHeight="1" x14ac:dyDescent="0.3">
      <c r="B85" s="31"/>
      <c r="C85" s="204" t="s">
        <v>56</v>
      </c>
      <c r="D85" s="205"/>
      <c r="E85" s="205"/>
      <c r="F85" s="205"/>
      <c r="G85" s="205"/>
      <c r="H85" s="72"/>
      <c r="I85" s="206" t="s">
        <v>57</v>
      </c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6" t="s">
        <v>58</v>
      </c>
      <c r="AH85" s="205"/>
      <c r="AI85" s="205"/>
      <c r="AJ85" s="205"/>
      <c r="AK85" s="205"/>
      <c r="AL85" s="205"/>
      <c r="AM85" s="205"/>
      <c r="AN85" s="206" t="s">
        <v>59</v>
      </c>
      <c r="AO85" s="205"/>
      <c r="AP85" s="207"/>
      <c r="AQ85" s="33"/>
      <c r="AS85" s="73" t="s">
        <v>60</v>
      </c>
      <c r="AT85" s="74" t="s">
        <v>61</v>
      </c>
      <c r="AU85" s="74" t="s">
        <v>62</v>
      </c>
      <c r="AV85" s="74" t="s">
        <v>63</v>
      </c>
      <c r="AW85" s="74" t="s">
        <v>64</v>
      </c>
      <c r="AX85" s="74" t="s">
        <v>65</v>
      </c>
      <c r="AY85" s="74" t="s">
        <v>66</v>
      </c>
      <c r="AZ85" s="74" t="s">
        <v>67</v>
      </c>
      <c r="BA85" s="74" t="s">
        <v>68</v>
      </c>
      <c r="BB85" s="74" t="s">
        <v>69</v>
      </c>
      <c r="BC85" s="74" t="s">
        <v>70</v>
      </c>
      <c r="BD85" s="75" t="s">
        <v>71</v>
      </c>
    </row>
    <row r="86" spans="1:89" s="1" customFormat="1" ht="10.9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6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89" s="4" customFormat="1" ht="32.450000000000003" customHeight="1" x14ac:dyDescent="0.3">
      <c r="B87" s="64"/>
      <c r="C87" s="77" t="s">
        <v>72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212">
        <f>ROUND(AG88,2)</f>
        <v>0</v>
      </c>
      <c r="AH87" s="212"/>
      <c r="AI87" s="212"/>
      <c r="AJ87" s="212"/>
      <c r="AK87" s="212"/>
      <c r="AL87" s="212"/>
      <c r="AM87" s="212"/>
      <c r="AN87" s="213">
        <f t="shared" ref="AN87:AN92" si="0">SUM(AG87,AT87)</f>
        <v>0</v>
      </c>
      <c r="AO87" s="213"/>
      <c r="AP87" s="213"/>
      <c r="AQ87" s="67"/>
      <c r="AS87" s="79">
        <f>ROUND(AS88,2)</f>
        <v>0</v>
      </c>
      <c r="AT87" s="80">
        <f t="shared" ref="AT87:AT92" si="1">ROUND(SUM(AV87:AW87),2)</f>
        <v>0</v>
      </c>
      <c r="AU87" s="81">
        <f>ROUND(AU88,5)</f>
        <v>0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ROUND(AZ88,2)</f>
        <v>0</v>
      </c>
      <c r="BA87" s="80">
        <f>ROUND(BA88,2)</f>
        <v>0</v>
      </c>
      <c r="BB87" s="80">
        <f>ROUND(BB88,2)</f>
        <v>0</v>
      </c>
      <c r="BC87" s="80">
        <f>ROUND(BC88,2)</f>
        <v>0</v>
      </c>
      <c r="BD87" s="82">
        <f>ROUND(BD88,2)</f>
        <v>0</v>
      </c>
      <c r="BS87" s="83" t="s">
        <v>73</v>
      </c>
      <c r="BT87" s="83" t="s">
        <v>74</v>
      </c>
      <c r="BU87" s="84" t="s">
        <v>75</v>
      </c>
      <c r="BV87" s="83" t="s">
        <v>76</v>
      </c>
      <c r="BW87" s="83" t="s">
        <v>77</v>
      </c>
      <c r="BX87" s="83" t="s">
        <v>78</v>
      </c>
    </row>
    <row r="88" spans="1:89" s="5" customFormat="1" ht="37.5" customHeight="1" x14ac:dyDescent="0.3">
      <c r="B88" s="85"/>
      <c r="C88" s="86"/>
      <c r="D88" s="211" t="s">
        <v>79</v>
      </c>
      <c r="E88" s="209"/>
      <c r="F88" s="209"/>
      <c r="G88" s="209"/>
      <c r="H88" s="209"/>
      <c r="I88" s="87"/>
      <c r="J88" s="211" t="s">
        <v>80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10">
        <f>ROUND(SUM(AG89:AG92),2)</f>
        <v>0</v>
      </c>
      <c r="AH88" s="209"/>
      <c r="AI88" s="209"/>
      <c r="AJ88" s="209"/>
      <c r="AK88" s="209"/>
      <c r="AL88" s="209"/>
      <c r="AM88" s="209"/>
      <c r="AN88" s="208">
        <f t="shared" si="0"/>
        <v>0</v>
      </c>
      <c r="AO88" s="209"/>
      <c r="AP88" s="209"/>
      <c r="AQ88" s="88"/>
      <c r="AS88" s="89">
        <f>ROUND(SUM(AS89:AS92),2)</f>
        <v>0</v>
      </c>
      <c r="AT88" s="90">
        <f t="shared" si="1"/>
        <v>0</v>
      </c>
      <c r="AU88" s="91">
        <f>ROUND(SUM(AU89:AU92),5)</f>
        <v>0</v>
      </c>
      <c r="AV88" s="90">
        <f>ROUND(AZ88*L31,2)</f>
        <v>0</v>
      </c>
      <c r="AW88" s="90">
        <f>ROUND(BA88*L32,2)</f>
        <v>0</v>
      </c>
      <c r="AX88" s="90">
        <f>ROUND(BB88*L31,2)</f>
        <v>0</v>
      </c>
      <c r="AY88" s="90">
        <f>ROUND(BC88*L32,2)</f>
        <v>0</v>
      </c>
      <c r="AZ88" s="90">
        <f>ROUND(SUM(AZ89:AZ92),2)</f>
        <v>0</v>
      </c>
      <c r="BA88" s="90">
        <f>ROUND(SUM(BA89:BA92),2)</f>
        <v>0</v>
      </c>
      <c r="BB88" s="90">
        <f>ROUND(SUM(BB89:BB92),2)</f>
        <v>0</v>
      </c>
      <c r="BC88" s="90">
        <f>ROUND(SUM(BC89:BC92),2)</f>
        <v>0</v>
      </c>
      <c r="BD88" s="92">
        <f>ROUND(SUM(BD89:BD92),2)</f>
        <v>0</v>
      </c>
      <c r="BS88" s="93" t="s">
        <v>73</v>
      </c>
      <c r="BT88" s="93" t="s">
        <v>81</v>
      </c>
      <c r="BU88" s="93" t="s">
        <v>75</v>
      </c>
      <c r="BV88" s="93" t="s">
        <v>76</v>
      </c>
      <c r="BW88" s="93" t="s">
        <v>82</v>
      </c>
      <c r="BX88" s="93" t="s">
        <v>77</v>
      </c>
    </row>
    <row r="89" spans="1:89" s="6" customFormat="1" ht="22.5" customHeight="1" x14ac:dyDescent="0.3">
      <c r="A89" s="177" t="s">
        <v>1052</v>
      </c>
      <c r="B89" s="94"/>
      <c r="C89" s="95"/>
      <c r="D89" s="95"/>
      <c r="E89" s="215" t="s">
        <v>83</v>
      </c>
      <c r="F89" s="216"/>
      <c r="G89" s="216"/>
      <c r="H89" s="216"/>
      <c r="I89" s="216"/>
      <c r="J89" s="95"/>
      <c r="K89" s="215" t="s">
        <v>84</v>
      </c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7">
        <f>'a - stavebná časť'!M31</f>
        <v>0</v>
      </c>
      <c r="AH89" s="216"/>
      <c r="AI89" s="216"/>
      <c r="AJ89" s="216"/>
      <c r="AK89" s="216"/>
      <c r="AL89" s="216"/>
      <c r="AM89" s="216"/>
      <c r="AN89" s="217">
        <f t="shared" si="0"/>
        <v>0</v>
      </c>
      <c r="AO89" s="216"/>
      <c r="AP89" s="216"/>
      <c r="AQ89" s="96"/>
      <c r="AS89" s="97">
        <f>'a - stavebná časť'!M29</f>
        <v>0</v>
      </c>
      <c r="AT89" s="98">
        <f t="shared" si="1"/>
        <v>0</v>
      </c>
      <c r="AU89" s="99">
        <f>'a - stavebná časť'!W141</f>
        <v>0</v>
      </c>
      <c r="AV89" s="98">
        <f>'a - stavebná časť'!M33</f>
        <v>0</v>
      </c>
      <c r="AW89" s="98">
        <f>'a - stavebná časť'!M34</f>
        <v>0</v>
      </c>
      <c r="AX89" s="98">
        <f>'a - stavebná časť'!M35</f>
        <v>0</v>
      </c>
      <c r="AY89" s="98">
        <f>'a - stavebná časť'!M36</f>
        <v>0</v>
      </c>
      <c r="AZ89" s="98">
        <f>'a - stavebná časť'!H33</f>
        <v>0</v>
      </c>
      <c r="BA89" s="98">
        <f>'a - stavebná časť'!H34</f>
        <v>0</v>
      </c>
      <c r="BB89" s="98">
        <f>'a - stavebná časť'!H35</f>
        <v>0</v>
      </c>
      <c r="BC89" s="98">
        <f>'a - stavebná časť'!H36</f>
        <v>0</v>
      </c>
      <c r="BD89" s="100">
        <f>'a - stavebná časť'!H37</f>
        <v>0</v>
      </c>
      <c r="BT89" s="101" t="s">
        <v>85</v>
      </c>
      <c r="BV89" s="101" t="s">
        <v>76</v>
      </c>
      <c r="BW89" s="101" t="s">
        <v>86</v>
      </c>
      <c r="BX89" s="101" t="s">
        <v>82</v>
      </c>
    </row>
    <row r="90" spans="1:89" s="6" customFormat="1" ht="22.5" customHeight="1" x14ac:dyDescent="0.3">
      <c r="A90" s="177" t="s">
        <v>1052</v>
      </c>
      <c r="B90" s="94"/>
      <c r="C90" s="95"/>
      <c r="D90" s="95"/>
      <c r="E90" s="215" t="s">
        <v>87</v>
      </c>
      <c r="F90" s="216"/>
      <c r="G90" s="216"/>
      <c r="H90" s="216"/>
      <c r="I90" s="216"/>
      <c r="J90" s="95"/>
      <c r="K90" s="215" t="s">
        <v>88</v>
      </c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7">
        <f>'b - zdravotechnika'!M31</f>
        <v>0</v>
      </c>
      <c r="AH90" s="216"/>
      <c r="AI90" s="216"/>
      <c r="AJ90" s="216"/>
      <c r="AK90" s="216"/>
      <c r="AL90" s="216"/>
      <c r="AM90" s="216"/>
      <c r="AN90" s="217">
        <f t="shared" si="0"/>
        <v>0</v>
      </c>
      <c r="AO90" s="216"/>
      <c r="AP90" s="216"/>
      <c r="AQ90" s="96"/>
      <c r="AS90" s="97">
        <f>'b - zdravotechnika'!M29</f>
        <v>0</v>
      </c>
      <c r="AT90" s="98">
        <f t="shared" si="1"/>
        <v>0</v>
      </c>
      <c r="AU90" s="99">
        <f>'b - zdravotechnika'!W124</f>
        <v>0</v>
      </c>
      <c r="AV90" s="98">
        <f>'b - zdravotechnika'!M33</f>
        <v>0</v>
      </c>
      <c r="AW90" s="98">
        <f>'b - zdravotechnika'!M34</f>
        <v>0</v>
      </c>
      <c r="AX90" s="98">
        <f>'b - zdravotechnika'!M35</f>
        <v>0</v>
      </c>
      <c r="AY90" s="98">
        <f>'b - zdravotechnika'!M36</f>
        <v>0</v>
      </c>
      <c r="AZ90" s="98">
        <f>'b - zdravotechnika'!H33</f>
        <v>0</v>
      </c>
      <c r="BA90" s="98">
        <f>'b - zdravotechnika'!H34</f>
        <v>0</v>
      </c>
      <c r="BB90" s="98">
        <f>'b - zdravotechnika'!H35</f>
        <v>0</v>
      </c>
      <c r="BC90" s="98">
        <f>'b - zdravotechnika'!H36</f>
        <v>0</v>
      </c>
      <c r="BD90" s="100">
        <f>'b - zdravotechnika'!H37</f>
        <v>0</v>
      </c>
      <c r="BT90" s="101" t="s">
        <v>85</v>
      </c>
      <c r="BV90" s="101" t="s">
        <v>76</v>
      </c>
      <c r="BW90" s="101" t="s">
        <v>89</v>
      </c>
      <c r="BX90" s="101" t="s">
        <v>82</v>
      </c>
    </row>
    <row r="91" spans="1:89" s="6" customFormat="1" ht="22.5" customHeight="1" x14ac:dyDescent="0.3">
      <c r="A91" s="177" t="s">
        <v>1052</v>
      </c>
      <c r="B91" s="94"/>
      <c r="C91" s="95"/>
      <c r="D91" s="95"/>
      <c r="E91" s="215" t="s">
        <v>90</v>
      </c>
      <c r="F91" s="216"/>
      <c r="G91" s="216"/>
      <c r="H91" s="216"/>
      <c r="I91" s="216"/>
      <c r="J91" s="95"/>
      <c r="K91" s="215" t="s">
        <v>91</v>
      </c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7">
        <f>'c - vykurovanie'!M31</f>
        <v>0</v>
      </c>
      <c r="AH91" s="216"/>
      <c r="AI91" s="216"/>
      <c r="AJ91" s="216"/>
      <c r="AK91" s="216"/>
      <c r="AL91" s="216"/>
      <c r="AM91" s="216"/>
      <c r="AN91" s="217">
        <f t="shared" si="0"/>
        <v>0</v>
      </c>
      <c r="AO91" s="216"/>
      <c r="AP91" s="216"/>
      <c r="AQ91" s="96"/>
      <c r="AS91" s="97">
        <f>'c - vykurovanie'!M29</f>
        <v>0</v>
      </c>
      <c r="AT91" s="98">
        <f t="shared" si="1"/>
        <v>0</v>
      </c>
      <c r="AU91" s="99">
        <f>'c - vykurovanie'!W124</f>
        <v>0</v>
      </c>
      <c r="AV91" s="98">
        <f>'c - vykurovanie'!M33</f>
        <v>0</v>
      </c>
      <c r="AW91" s="98">
        <f>'c - vykurovanie'!M34</f>
        <v>0</v>
      </c>
      <c r="AX91" s="98">
        <f>'c - vykurovanie'!M35</f>
        <v>0</v>
      </c>
      <c r="AY91" s="98">
        <f>'c - vykurovanie'!M36</f>
        <v>0</v>
      </c>
      <c r="AZ91" s="98">
        <f>'c - vykurovanie'!H33</f>
        <v>0</v>
      </c>
      <c r="BA91" s="98">
        <f>'c - vykurovanie'!H34</f>
        <v>0</v>
      </c>
      <c r="BB91" s="98">
        <f>'c - vykurovanie'!H35</f>
        <v>0</v>
      </c>
      <c r="BC91" s="98">
        <f>'c - vykurovanie'!H36</f>
        <v>0</v>
      </c>
      <c r="BD91" s="100">
        <f>'c - vykurovanie'!H37</f>
        <v>0</v>
      </c>
      <c r="BT91" s="101" t="s">
        <v>85</v>
      </c>
      <c r="BV91" s="101" t="s">
        <v>76</v>
      </c>
      <c r="BW91" s="101" t="s">
        <v>92</v>
      </c>
      <c r="BX91" s="101" t="s">
        <v>82</v>
      </c>
    </row>
    <row r="92" spans="1:89" s="6" customFormat="1" ht="22.5" customHeight="1" x14ac:dyDescent="0.3">
      <c r="A92" s="177" t="s">
        <v>1052</v>
      </c>
      <c r="B92" s="94"/>
      <c r="C92" s="95"/>
      <c r="D92" s="95"/>
      <c r="E92" s="215" t="s">
        <v>93</v>
      </c>
      <c r="F92" s="216"/>
      <c r="G92" s="216"/>
      <c r="H92" s="216"/>
      <c r="I92" s="216"/>
      <c r="J92" s="95"/>
      <c r="K92" s="215" t="s">
        <v>94</v>
      </c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7">
        <f>'d - elektroinštalácia a b...'!M31</f>
        <v>0</v>
      </c>
      <c r="AH92" s="216"/>
      <c r="AI92" s="216"/>
      <c r="AJ92" s="216"/>
      <c r="AK92" s="216"/>
      <c r="AL92" s="216"/>
      <c r="AM92" s="216"/>
      <c r="AN92" s="217">
        <f t="shared" si="0"/>
        <v>0</v>
      </c>
      <c r="AO92" s="216"/>
      <c r="AP92" s="216"/>
      <c r="AQ92" s="96"/>
      <c r="AS92" s="102">
        <f>'d - elektroinštalácia a b...'!M29</f>
        <v>0</v>
      </c>
      <c r="AT92" s="103">
        <f t="shared" si="1"/>
        <v>0</v>
      </c>
      <c r="AU92" s="104">
        <f>'d - elektroinštalácia a b...'!W121</f>
        <v>0</v>
      </c>
      <c r="AV92" s="103">
        <f>'d - elektroinštalácia a b...'!M33</f>
        <v>0</v>
      </c>
      <c r="AW92" s="103">
        <f>'d - elektroinštalácia a b...'!M34</f>
        <v>0</v>
      </c>
      <c r="AX92" s="103">
        <f>'d - elektroinštalácia a b...'!M35</f>
        <v>0</v>
      </c>
      <c r="AY92" s="103">
        <f>'d - elektroinštalácia a b...'!M36</f>
        <v>0</v>
      </c>
      <c r="AZ92" s="103">
        <f>'d - elektroinštalácia a b...'!H33</f>
        <v>0</v>
      </c>
      <c r="BA92" s="103">
        <f>'d - elektroinštalácia a b...'!H34</f>
        <v>0</v>
      </c>
      <c r="BB92" s="103">
        <f>'d - elektroinštalácia a b...'!H35</f>
        <v>0</v>
      </c>
      <c r="BC92" s="103">
        <f>'d - elektroinštalácia a b...'!H36</f>
        <v>0</v>
      </c>
      <c r="BD92" s="105">
        <f>'d - elektroinštalácia a b...'!H37</f>
        <v>0</v>
      </c>
      <c r="BT92" s="101" t="s">
        <v>85</v>
      </c>
      <c r="BV92" s="101" t="s">
        <v>76</v>
      </c>
      <c r="BW92" s="101" t="s">
        <v>95</v>
      </c>
      <c r="BX92" s="101" t="s">
        <v>82</v>
      </c>
    </row>
    <row r="93" spans="1:89" x14ac:dyDescent="0.3"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20"/>
    </row>
    <row r="94" spans="1:89" s="1" customFormat="1" ht="30" customHeight="1" x14ac:dyDescent="0.3">
      <c r="B94" s="31"/>
      <c r="C94" s="77" t="s">
        <v>96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213">
        <f>ROUND(SUM(AG95:AG98),2)</f>
        <v>0</v>
      </c>
      <c r="AH94" s="214"/>
      <c r="AI94" s="214"/>
      <c r="AJ94" s="214"/>
      <c r="AK94" s="214"/>
      <c r="AL94" s="214"/>
      <c r="AM94" s="214"/>
      <c r="AN94" s="213">
        <f>ROUND(SUM(AN95:AN98),2)</f>
        <v>0</v>
      </c>
      <c r="AO94" s="214"/>
      <c r="AP94" s="214"/>
      <c r="AQ94" s="33"/>
      <c r="AS94" s="73" t="s">
        <v>97</v>
      </c>
      <c r="AT94" s="74" t="s">
        <v>98</v>
      </c>
      <c r="AU94" s="74" t="s">
        <v>38</v>
      </c>
      <c r="AV94" s="75" t="s">
        <v>61</v>
      </c>
    </row>
    <row r="95" spans="1:89" s="1" customFormat="1" ht="19.899999999999999" customHeight="1" x14ac:dyDescent="0.3">
      <c r="B95" s="31"/>
      <c r="C95" s="32"/>
      <c r="D95" s="106" t="s">
        <v>99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219">
        <f>ROUND(AG87*AS95,2)</f>
        <v>0</v>
      </c>
      <c r="AH95" s="214"/>
      <c r="AI95" s="214"/>
      <c r="AJ95" s="214"/>
      <c r="AK95" s="214"/>
      <c r="AL95" s="214"/>
      <c r="AM95" s="214"/>
      <c r="AN95" s="217">
        <f>ROUND(AG95+AV95,2)</f>
        <v>0</v>
      </c>
      <c r="AO95" s="214"/>
      <c r="AP95" s="214"/>
      <c r="AQ95" s="33"/>
      <c r="AS95" s="107">
        <v>0</v>
      </c>
      <c r="AT95" s="108" t="s">
        <v>84</v>
      </c>
      <c r="AU95" s="108" t="s">
        <v>39</v>
      </c>
      <c r="AV95" s="109">
        <f>ROUND(IF(AU95="základná",AG95*L31,IF(AU95="znížená",AG95*L32,0)),2)</f>
        <v>0</v>
      </c>
      <c r="BV95" s="14" t="s">
        <v>100</v>
      </c>
      <c r="BY95" s="110">
        <f>IF(AU95="základná",AV95,0)</f>
        <v>0</v>
      </c>
      <c r="BZ95" s="110">
        <f>IF(AU95="znížená",AV95,0)</f>
        <v>0</v>
      </c>
      <c r="CA95" s="110">
        <v>0</v>
      </c>
      <c r="CB95" s="110">
        <v>0</v>
      </c>
      <c r="CC95" s="110">
        <v>0</v>
      </c>
      <c r="CD95" s="110">
        <f>IF(AU95="základná",AG95,0)</f>
        <v>0</v>
      </c>
      <c r="CE95" s="110">
        <f>IF(AU95="znížená",AG95,0)</f>
        <v>0</v>
      </c>
      <c r="CF95" s="110">
        <f>IF(AU95="zákl. prenesená",AG95,0)</f>
        <v>0</v>
      </c>
      <c r="CG95" s="110">
        <f>IF(AU95="zníž. prenesená",AG95,0)</f>
        <v>0</v>
      </c>
      <c r="CH95" s="110">
        <f>IF(AU95="nulová",AG95,0)</f>
        <v>0</v>
      </c>
      <c r="CI95" s="14">
        <f>IF(AU95="základná",1,IF(AU95="znížená",2,IF(AU95="zákl. prenesená",4,IF(AU95="zníž. prenesená",5,3))))</f>
        <v>1</v>
      </c>
      <c r="CJ95" s="14">
        <f>IF(AT95="stavebná časť",1,IF(8895="investičná časť",2,3))</f>
        <v>1</v>
      </c>
      <c r="CK95" s="14" t="str">
        <f>IF(D95="Vyplň vlastné","","x")</f>
        <v>x</v>
      </c>
    </row>
    <row r="96" spans="1:89" s="1" customFormat="1" ht="19.899999999999999" customHeight="1" x14ac:dyDescent="0.3">
      <c r="B96" s="31"/>
      <c r="C96" s="32"/>
      <c r="D96" s="218" t="s">
        <v>101</v>
      </c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32"/>
      <c r="AD96" s="32"/>
      <c r="AE96" s="32"/>
      <c r="AF96" s="32"/>
      <c r="AG96" s="219">
        <f>AG87*AS96</f>
        <v>0</v>
      </c>
      <c r="AH96" s="214"/>
      <c r="AI96" s="214"/>
      <c r="AJ96" s="214"/>
      <c r="AK96" s="214"/>
      <c r="AL96" s="214"/>
      <c r="AM96" s="214"/>
      <c r="AN96" s="217">
        <f>AG96+AV96</f>
        <v>0</v>
      </c>
      <c r="AO96" s="214"/>
      <c r="AP96" s="214"/>
      <c r="AQ96" s="33"/>
      <c r="AS96" s="111">
        <v>0</v>
      </c>
      <c r="AT96" s="112" t="s">
        <v>84</v>
      </c>
      <c r="AU96" s="112" t="s">
        <v>39</v>
      </c>
      <c r="AV96" s="100">
        <f>ROUND(IF(AU96="nulová",0,IF(OR(AU96="základná",AU96="zákl. prenesená"),AG96*L31,AG96*L32)),2)</f>
        <v>0</v>
      </c>
      <c r="BV96" s="14" t="s">
        <v>102</v>
      </c>
      <c r="BY96" s="110">
        <f>IF(AU96="základná",AV96,0)</f>
        <v>0</v>
      </c>
      <c r="BZ96" s="110">
        <f>IF(AU96="znížená",AV96,0)</f>
        <v>0</v>
      </c>
      <c r="CA96" s="110">
        <f>IF(AU96="zákl. prenesená",AV96,0)</f>
        <v>0</v>
      </c>
      <c r="CB96" s="110">
        <f>IF(AU96="zníž. prenesená",AV96,0)</f>
        <v>0</v>
      </c>
      <c r="CC96" s="110">
        <f>IF(AU96="nulová",AV96,0)</f>
        <v>0</v>
      </c>
      <c r="CD96" s="110">
        <f>IF(AU96="základná",AG96,0)</f>
        <v>0</v>
      </c>
      <c r="CE96" s="110">
        <f>IF(AU96="znížená",AG96,0)</f>
        <v>0</v>
      </c>
      <c r="CF96" s="110">
        <f>IF(AU96="zákl. prenesená",AG96,0)</f>
        <v>0</v>
      </c>
      <c r="CG96" s="110">
        <f>IF(AU96="zníž. prenesená",AG96,0)</f>
        <v>0</v>
      </c>
      <c r="CH96" s="110">
        <f>IF(AU96="nulová",AG96,0)</f>
        <v>0</v>
      </c>
      <c r="CI96" s="14">
        <f>IF(AU96="základná",1,IF(AU96="znížená",2,IF(AU96="zákl. prenesená",4,IF(AU96="zníž. prenesená",5,3))))</f>
        <v>1</v>
      </c>
      <c r="CJ96" s="14">
        <f>IF(AT96="stavebná časť",1,IF(8896="investičná časť",2,3))</f>
        <v>1</v>
      </c>
      <c r="CK96" s="14" t="str">
        <f>IF(D96="Vyplň vlastné","","x")</f>
        <v/>
      </c>
    </row>
    <row r="97" spans="2:89" s="1" customFormat="1" ht="19.899999999999999" customHeight="1" x14ac:dyDescent="0.3">
      <c r="B97" s="31"/>
      <c r="C97" s="32"/>
      <c r="D97" s="218" t="s">
        <v>101</v>
      </c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32"/>
      <c r="AD97" s="32"/>
      <c r="AE97" s="32"/>
      <c r="AF97" s="32"/>
      <c r="AG97" s="219">
        <f>AG87*AS97</f>
        <v>0</v>
      </c>
      <c r="AH97" s="214"/>
      <c r="AI97" s="214"/>
      <c r="AJ97" s="214"/>
      <c r="AK97" s="214"/>
      <c r="AL97" s="214"/>
      <c r="AM97" s="214"/>
      <c r="AN97" s="217">
        <f>AG97+AV97</f>
        <v>0</v>
      </c>
      <c r="AO97" s="214"/>
      <c r="AP97" s="214"/>
      <c r="AQ97" s="33"/>
      <c r="AS97" s="111">
        <v>0</v>
      </c>
      <c r="AT97" s="112" t="s">
        <v>84</v>
      </c>
      <c r="AU97" s="112" t="s">
        <v>39</v>
      </c>
      <c r="AV97" s="100">
        <f>ROUND(IF(AU97="nulová",0,IF(OR(AU97="základná",AU97="zákl. prenesená"),AG97*L31,AG97*L32)),2)</f>
        <v>0</v>
      </c>
      <c r="BV97" s="14" t="s">
        <v>102</v>
      </c>
      <c r="BY97" s="110">
        <f>IF(AU97="základná",AV97,0)</f>
        <v>0</v>
      </c>
      <c r="BZ97" s="110">
        <f>IF(AU97="znížená",AV97,0)</f>
        <v>0</v>
      </c>
      <c r="CA97" s="110">
        <f>IF(AU97="zákl. prenesená",AV97,0)</f>
        <v>0</v>
      </c>
      <c r="CB97" s="110">
        <f>IF(AU97="zníž. prenesená",AV97,0)</f>
        <v>0</v>
      </c>
      <c r="CC97" s="110">
        <f>IF(AU97="nulová",AV97,0)</f>
        <v>0</v>
      </c>
      <c r="CD97" s="110">
        <f>IF(AU97="základná",AG97,0)</f>
        <v>0</v>
      </c>
      <c r="CE97" s="110">
        <f>IF(AU97="znížená",AG97,0)</f>
        <v>0</v>
      </c>
      <c r="CF97" s="110">
        <f>IF(AU97="zákl. prenesená",AG97,0)</f>
        <v>0</v>
      </c>
      <c r="CG97" s="110">
        <f>IF(AU97="zníž. prenesená",AG97,0)</f>
        <v>0</v>
      </c>
      <c r="CH97" s="110">
        <f>IF(AU97="nulová",AG97,0)</f>
        <v>0</v>
      </c>
      <c r="CI97" s="14">
        <f>IF(AU97="základná",1,IF(AU97="znížená",2,IF(AU97="zákl. prenesená",4,IF(AU97="zníž. prenesená",5,3))))</f>
        <v>1</v>
      </c>
      <c r="CJ97" s="14">
        <f>IF(AT97="stavebná časť",1,IF(8897="investičná časť",2,3))</f>
        <v>1</v>
      </c>
      <c r="CK97" s="14" t="str">
        <f>IF(D97="Vyplň vlastné","","x")</f>
        <v/>
      </c>
    </row>
    <row r="98" spans="2:89" s="1" customFormat="1" ht="19.899999999999999" customHeight="1" x14ac:dyDescent="0.3">
      <c r="B98" s="31"/>
      <c r="C98" s="32"/>
      <c r="D98" s="218" t="s">
        <v>101</v>
      </c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32"/>
      <c r="AD98" s="32"/>
      <c r="AE98" s="32"/>
      <c r="AF98" s="32"/>
      <c r="AG98" s="219">
        <f>AG87*AS98</f>
        <v>0</v>
      </c>
      <c r="AH98" s="214"/>
      <c r="AI98" s="214"/>
      <c r="AJ98" s="214"/>
      <c r="AK98" s="214"/>
      <c r="AL98" s="214"/>
      <c r="AM98" s="214"/>
      <c r="AN98" s="217">
        <f>AG98+AV98</f>
        <v>0</v>
      </c>
      <c r="AO98" s="214"/>
      <c r="AP98" s="214"/>
      <c r="AQ98" s="33"/>
      <c r="AS98" s="113">
        <v>0</v>
      </c>
      <c r="AT98" s="114" t="s">
        <v>84</v>
      </c>
      <c r="AU98" s="114" t="s">
        <v>39</v>
      </c>
      <c r="AV98" s="105">
        <f>ROUND(IF(AU98="nulová",0,IF(OR(AU98="základná",AU98="zákl. prenesená"),AG98*L31,AG98*L32)),2)</f>
        <v>0</v>
      </c>
      <c r="BV98" s="14" t="s">
        <v>102</v>
      </c>
      <c r="BY98" s="110">
        <f>IF(AU98="základná",AV98,0)</f>
        <v>0</v>
      </c>
      <c r="BZ98" s="110">
        <f>IF(AU98="znížená",AV98,0)</f>
        <v>0</v>
      </c>
      <c r="CA98" s="110">
        <f>IF(AU98="zákl. prenesená",AV98,0)</f>
        <v>0</v>
      </c>
      <c r="CB98" s="110">
        <f>IF(AU98="zníž. prenesená",AV98,0)</f>
        <v>0</v>
      </c>
      <c r="CC98" s="110">
        <f>IF(AU98="nulová",AV98,0)</f>
        <v>0</v>
      </c>
      <c r="CD98" s="110">
        <f>IF(AU98="základná",AG98,0)</f>
        <v>0</v>
      </c>
      <c r="CE98" s="110">
        <f>IF(AU98="znížená",AG98,0)</f>
        <v>0</v>
      </c>
      <c r="CF98" s="110">
        <f>IF(AU98="zákl. prenesená",AG98,0)</f>
        <v>0</v>
      </c>
      <c r="CG98" s="110">
        <f>IF(AU98="zníž. prenesená",AG98,0)</f>
        <v>0</v>
      </c>
      <c r="CH98" s="110">
        <f>IF(AU98="nulová",AG98,0)</f>
        <v>0</v>
      </c>
      <c r="CI98" s="14">
        <f>IF(AU98="základná",1,IF(AU98="znížená",2,IF(AU98="zákl. prenesená",4,IF(AU98="zníž. prenesená",5,3))))</f>
        <v>1</v>
      </c>
      <c r="CJ98" s="14">
        <f>IF(AT98="stavebná časť",1,IF(8898="investičná časť",2,3))</f>
        <v>1</v>
      </c>
      <c r="CK98" s="14" t="str">
        <f>IF(D98="Vyplň vlastné","","x")</f>
        <v/>
      </c>
    </row>
    <row r="99" spans="2:89" s="1" customFormat="1" ht="10.9" customHeight="1" x14ac:dyDescent="0.3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3"/>
    </row>
    <row r="100" spans="2:89" s="1" customFormat="1" ht="30" customHeight="1" x14ac:dyDescent="0.3">
      <c r="B100" s="31"/>
      <c r="C100" s="115" t="s">
        <v>103</v>
      </c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220">
        <f>ROUND(AG87+AG94,2)</f>
        <v>0</v>
      </c>
      <c r="AH100" s="220"/>
      <c r="AI100" s="220"/>
      <c r="AJ100" s="220"/>
      <c r="AK100" s="220"/>
      <c r="AL100" s="220"/>
      <c r="AM100" s="220"/>
      <c r="AN100" s="220">
        <f>AN87+AN94</f>
        <v>0</v>
      </c>
      <c r="AO100" s="220"/>
      <c r="AP100" s="220"/>
      <c r="AQ100" s="33"/>
    </row>
    <row r="101" spans="2:89" s="1" customFormat="1" ht="6.95" customHeight="1" x14ac:dyDescent="0.3"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7"/>
    </row>
  </sheetData>
  <mergeCells count="74">
    <mergeCell ref="AG100:AM100"/>
    <mergeCell ref="AN100:AP100"/>
    <mergeCell ref="AR2:BE2"/>
    <mergeCell ref="AG95:AM95"/>
    <mergeCell ref="AN95:AP95"/>
    <mergeCell ref="AN89:AP89"/>
    <mergeCell ref="AG89:AM89"/>
    <mergeCell ref="C76:AP76"/>
    <mergeCell ref="L78:AO78"/>
    <mergeCell ref="AM82:AP82"/>
    <mergeCell ref="AS82:AT84"/>
    <mergeCell ref="AM83:AP83"/>
    <mergeCell ref="L35:O35"/>
    <mergeCell ref="W35:AE35"/>
    <mergeCell ref="D97:AB97"/>
    <mergeCell ref="AG97:AM97"/>
    <mergeCell ref="AN97:AP97"/>
    <mergeCell ref="D98:AB98"/>
    <mergeCell ref="AG98:AM98"/>
    <mergeCell ref="AN98:AP98"/>
    <mergeCell ref="D96:AB96"/>
    <mergeCell ref="AG96:AM96"/>
    <mergeCell ref="AN96:AP96"/>
    <mergeCell ref="AG94:AM94"/>
    <mergeCell ref="AN94:AP94"/>
    <mergeCell ref="E89:I89"/>
    <mergeCell ref="K89:AF89"/>
    <mergeCell ref="AN90:AP90"/>
    <mergeCell ref="AG90:AM90"/>
    <mergeCell ref="E90:I90"/>
    <mergeCell ref="K90:AF90"/>
    <mergeCell ref="AN91:AP91"/>
    <mergeCell ref="AG91:AM91"/>
    <mergeCell ref="E91:I91"/>
    <mergeCell ref="K91:AF91"/>
    <mergeCell ref="AN92:AP92"/>
    <mergeCell ref="AG92:AM92"/>
    <mergeCell ref="E92:I92"/>
    <mergeCell ref="K92:AF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5:AU99" xr:uid="{00000000-0002-0000-0000-000000000000}">
      <formula1>"základná,znížená,nulová"</formula1>
    </dataValidation>
    <dataValidation type="list" allowBlank="1" showInputMessage="1" showErrorMessage="1" error="Povolené sú hodnoty stavebná časť, technologická časť, investičná časť." sqref="AT95:AT99" xr:uid="{00000000-0002-0000-0000-000001000000}">
      <formula1>"stavebná časť,technologická časť,investičná časť"</formula1>
    </dataValidation>
  </dataValidations>
  <hyperlinks>
    <hyperlink ref="K1:S1" location="C2" tooltip="Súhrnný list stavby" display="1) Súhrnný list stavby" xr:uid="{00000000-0004-0000-0000-000000000000}"/>
    <hyperlink ref="W1:AF1" location="C87" tooltip="Rekapitulácia objektov" display="2) Rekapitulácia objektov" xr:uid="{00000000-0004-0000-0000-000001000000}"/>
    <hyperlink ref="A89" location="'a - stavebná časť'!C2" tooltip="a - stavebná časť" display="/" xr:uid="{00000000-0004-0000-0000-000002000000}"/>
    <hyperlink ref="A90" location="'b - zdravotechnika'!C2" tooltip="b - zdravotechnika" display="/" xr:uid="{00000000-0004-0000-0000-000003000000}"/>
    <hyperlink ref="A91" location="'c - vykurovanie'!C2" tooltip="c - vykurovanie" display="/" xr:uid="{00000000-0004-0000-0000-000004000000}"/>
    <hyperlink ref="A92" location="'d - elektroinštalácia a b...'!C2" tooltip="d - elektroinštalácia a b..." display="/" xr:uid="{00000000-0004-0000-0000-000005000000}"/>
  </hyperlinks>
  <pageMargins left="0.59055118110236227" right="0.59055118110236227" top="0.51181102362204722" bottom="0.47244094488188981" header="0" footer="0"/>
  <pageSetup paperSize="9" scale="95" fitToHeight="10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344"/>
  <sheetViews>
    <sheetView showGridLines="0" workbookViewId="0">
      <pane ySplit="1" topLeftCell="A2" activePane="bottomLeft" state="frozen"/>
      <selection pane="bottomLeft" activeCell="F284" sqref="F284:I28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2"/>
      <c r="B1" s="180"/>
      <c r="C1" s="180"/>
      <c r="D1" s="181" t="s">
        <v>1</v>
      </c>
      <c r="E1" s="180"/>
      <c r="F1" s="178" t="s">
        <v>1053</v>
      </c>
      <c r="G1" s="178"/>
      <c r="H1" s="268" t="s">
        <v>1054</v>
      </c>
      <c r="I1" s="268"/>
      <c r="J1" s="268"/>
      <c r="K1" s="268"/>
      <c r="L1" s="178" t="s">
        <v>1055</v>
      </c>
      <c r="M1" s="180"/>
      <c r="N1" s="180"/>
      <c r="O1" s="181" t="s">
        <v>104</v>
      </c>
      <c r="P1" s="180"/>
      <c r="Q1" s="180"/>
      <c r="R1" s="180"/>
      <c r="S1" s="178" t="s">
        <v>1056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1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86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74</v>
      </c>
    </row>
    <row r="4" spans="1:66" ht="36.950000000000003" customHeight="1" x14ac:dyDescent="0.3">
      <c r="B4" s="18"/>
      <c r="C4" s="185" t="s">
        <v>105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16</v>
      </c>
      <c r="E6" s="19"/>
      <c r="F6" s="228" t="str">
        <f>'Rekapitulácia stavby'!K6</f>
        <v>CSS ORAVA Tvrdošín - stavebné úpravy a zateplenie obvodového plášťa budovy, pracovisko ul. SNP č.30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1:66" ht="25.35" customHeight="1" x14ac:dyDescent="0.3">
      <c r="B7" s="18"/>
      <c r="C7" s="19"/>
      <c r="D7" s="26" t="s">
        <v>106</v>
      </c>
      <c r="E7" s="19"/>
      <c r="F7" s="228" t="s">
        <v>107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1:66" s="1" customFormat="1" ht="32.85" customHeight="1" x14ac:dyDescent="0.3">
      <c r="B8" s="31"/>
      <c r="C8" s="32"/>
      <c r="D8" s="25" t="s">
        <v>108</v>
      </c>
      <c r="E8" s="32"/>
      <c r="F8" s="191" t="s">
        <v>109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2"/>
      <c r="R8" s="33"/>
    </row>
    <row r="9" spans="1:66" s="1" customFormat="1" ht="14.45" customHeight="1" x14ac:dyDescent="0.3">
      <c r="B9" s="31"/>
      <c r="C9" s="32"/>
      <c r="D9" s="26" t="s">
        <v>18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19</v>
      </c>
      <c r="N9" s="32"/>
      <c r="O9" s="24" t="s">
        <v>3</v>
      </c>
      <c r="P9" s="32"/>
      <c r="Q9" s="32"/>
      <c r="R9" s="33"/>
    </row>
    <row r="10" spans="1:66" s="1" customFormat="1" ht="14.45" customHeight="1" x14ac:dyDescent="0.3">
      <c r="B10" s="31"/>
      <c r="C10" s="32"/>
      <c r="D10" s="26" t="s">
        <v>20</v>
      </c>
      <c r="E10" s="32"/>
      <c r="F10" s="24" t="s">
        <v>21</v>
      </c>
      <c r="G10" s="32"/>
      <c r="H10" s="32"/>
      <c r="I10" s="32"/>
      <c r="J10" s="32"/>
      <c r="K10" s="32"/>
      <c r="L10" s="32"/>
      <c r="M10" s="26" t="s">
        <v>22</v>
      </c>
      <c r="N10" s="32"/>
      <c r="O10" s="229"/>
      <c r="P10" s="214"/>
      <c r="Q10" s="32"/>
      <c r="R10" s="33"/>
    </row>
    <row r="11" spans="1:66" s="1" customFormat="1" ht="10.9" customHeight="1" x14ac:dyDescent="0.3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66" s="1" customFormat="1" ht="14.45" customHeight="1" x14ac:dyDescent="0.3">
      <c r="B12" s="31"/>
      <c r="C12" s="32"/>
      <c r="D12" s="26" t="s">
        <v>23</v>
      </c>
      <c r="E12" s="32"/>
      <c r="F12" s="32"/>
      <c r="G12" s="32"/>
      <c r="H12" s="32"/>
      <c r="I12" s="32"/>
      <c r="J12" s="32"/>
      <c r="K12" s="32"/>
      <c r="L12" s="32"/>
      <c r="M12" s="26" t="s">
        <v>24</v>
      </c>
      <c r="N12" s="32"/>
      <c r="O12" s="190" t="s">
        <v>3</v>
      </c>
      <c r="P12" s="214"/>
      <c r="Q12" s="32"/>
      <c r="R12" s="33"/>
    </row>
    <row r="13" spans="1:66" s="1" customFormat="1" ht="18" customHeight="1" x14ac:dyDescent="0.3">
      <c r="B13" s="31"/>
      <c r="C13" s="32"/>
      <c r="D13" s="32"/>
      <c r="E13" s="24" t="s">
        <v>25</v>
      </c>
      <c r="F13" s="32"/>
      <c r="G13" s="32"/>
      <c r="H13" s="32"/>
      <c r="I13" s="32"/>
      <c r="J13" s="32"/>
      <c r="K13" s="32"/>
      <c r="L13" s="32"/>
      <c r="M13" s="26" t="s">
        <v>26</v>
      </c>
      <c r="N13" s="32"/>
      <c r="O13" s="190" t="s">
        <v>3</v>
      </c>
      <c r="P13" s="214"/>
      <c r="Q13" s="32"/>
      <c r="R13" s="33"/>
    </row>
    <row r="14" spans="1:66" s="1" customFormat="1" ht="6.95" customHeight="1" x14ac:dyDescent="0.3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66" s="1" customFormat="1" ht="14.45" customHeight="1" x14ac:dyDescent="0.3">
      <c r="B15" s="31"/>
      <c r="C15" s="32"/>
      <c r="D15" s="26" t="s">
        <v>27</v>
      </c>
      <c r="E15" s="32"/>
      <c r="F15" s="32"/>
      <c r="G15" s="32"/>
      <c r="H15" s="32"/>
      <c r="I15" s="32"/>
      <c r="J15" s="32"/>
      <c r="K15" s="32"/>
      <c r="L15" s="32"/>
      <c r="M15" s="26" t="s">
        <v>24</v>
      </c>
      <c r="N15" s="32"/>
      <c r="O15" s="230" t="str">
        <f>IF('Rekapitulácia stavby'!AN13="","",'Rekapitulácia stavby'!AN13)</f>
        <v>Vyplň údaj</v>
      </c>
      <c r="P15" s="214"/>
      <c r="Q15" s="32"/>
      <c r="R15" s="33"/>
    </row>
    <row r="16" spans="1:66" s="1" customFormat="1" ht="18" customHeight="1" x14ac:dyDescent="0.3">
      <c r="B16" s="31"/>
      <c r="C16" s="32"/>
      <c r="D16" s="32"/>
      <c r="E16" s="230" t="str">
        <f>IF('Rekapitulácia stavby'!E14="","",'Rekapitulácia stavby'!E14)</f>
        <v>Vyplň údaj</v>
      </c>
      <c r="F16" s="214"/>
      <c r="G16" s="214"/>
      <c r="H16" s="214"/>
      <c r="I16" s="214"/>
      <c r="J16" s="214"/>
      <c r="K16" s="214"/>
      <c r="L16" s="214"/>
      <c r="M16" s="26" t="s">
        <v>26</v>
      </c>
      <c r="N16" s="32"/>
      <c r="O16" s="230" t="str">
        <f>IF('Rekapitulácia stavby'!AN14="","",'Rekapitulácia stavby'!AN14)</f>
        <v>Vyplň údaj</v>
      </c>
      <c r="P16" s="214"/>
      <c r="Q16" s="32"/>
      <c r="R16" s="33"/>
    </row>
    <row r="17" spans="2:18" s="1" customFormat="1" ht="6.95" customHeight="1" x14ac:dyDescent="0.3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 x14ac:dyDescent="0.3">
      <c r="B18" s="31"/>
      <c r="C18" s="32"/>
      <c r="D18" s="26" t="s">
        <v>29</v>
      </c>
      <c r="E18" s="32"/>
      <c r="F18" s="32"/>
      <c r="G18" s="32"/>
      <c r="H18" s="32"/>
      <c r="I18" s="32"/>
      <c r="J18" s="32"/>
      <c r="K18" s="32"/>
      <c r="L18" s="32"/>
      <c r="M18" s="26" t="s">
        <v>24</v>
      </c>
      <c r="N18" s="32"/>
      <c r="O18" s="190" t="s">
        <v>3</v>
      </c>
      <c r="P18" s="214"/>
      <c r="Q18" s="32"/>
      <c r="R18" s="33"/>
    </row>
    <row r="19" spans="2:18" s="1" customFormat="1" ht="18" customHeight="1" x14ac:dyDescent="0.3">
      <c r="B19" s="31"/>
      <c r="C19" s="32"/>
      <c r="D19" s="32"/>
      <c r="E19" s="24" t="s">
        <v>30</v>
      </c>
      <c r="F19" s="32"/>
      <c r="G19" s="32"/>
      <c r="H19" s="32"/>
      <c r="I19" s="32"/>
      <c r="J19" s="32"/>
      <c r="K19" s="32"/>
      <c r="L19" s="32"/>
      <c r="M19" s="26" t="s">
        <v>26</v>
      </c>
      <c r="N19" s="32"/>
      <c r="O19" s="190" t="s">
        <v>3</v>
      </c>
      <c r="P19" s="214"/>
      <c r="Q19" s="32"/>
      <c r="R19" s="33"/>
    </row>
    <row r="20" spans="2:18" s="1" customFormat="1" ht="6.95" customHeight="1" x14ac:dyDescent="0.3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 x14ac:dyDescent="0.3">
      <c r="B21" s="31"/>
      <c r="C21" s="32"/>
      <c r="D21" s="26" t="s">
        <v>32</v>
      </c>
      <c r="E21" s="32"/>
      <c r="F21" s="32"/>
      <c r="G21" s="32"/>
      <c r="H21" s="32"/>
      <c r="I21" s="32"/>
      <c r="J21" s="32"/>
      <c r="K21" s="32"/>
      <c r="L21" s="32"/>
      <c r="M21" s="26" t="s">
        <v>24</v>
      </c>
      <c r="N21" s="32"/>
      <c r="O21" s="190" t="s">
        <v>3</v>
      </c>
      <c r="P21" s="214"/>
      <c r="Q21" s="32"/>
      <c r="R21" s="33"/>
    </row>
    <row r="22" spans="2:18" s="1" customFormat="1" ht="18" customHeight="1" x14ac:dyDescent="0.3">
      <c r="B22" s="31"/>
      <c r="C22" s="32"/>
      <c r="D22" s="32"/>
      <c r="E22" s="24" t="s">
        <v>33</v>
      </c>
      <c r="F22" s="32"/>
      <c r="G22" s="32"/>
      <c r="H22" s="32"/>
      <c r="I22" s="32"/>
      <c r="J22" s="32"/>
      <c r="K22" s="32"/>
      <c r="L22" s="32"/>
      <c r="M22" s="26" t="s">
        <v>26</v>
      </c>
      <c r="N22" s="32"/>
      <c r="O22" s="190" t="s">
        <v>3</v>
      </c>
      <c r="P22" s="214"/>
      <c r="Q22" s="32"/>
      <c r="R22" s="33"/>
    </row>
    <row r="23" spans="2:18" s="1" customFormat="1" ht="6.95" customHeight="1" x14ac:dyDescent="0.3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 x14ac:dyDescent="0.3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 x14ac:dyDescent="0.3">
      <c r="B25" s="31"/>
      <c r="C25" s="32"/>
      <c r="D25" s="32"/>
      <c r="E25" s="193" t="s">
        <v>3</v>
      </c>
      <c r="F25" s="214"/>
      <c r="G25" s="214"/>
      <c r="H25" s="214"/>
      <c r="I25" s="214"/>
      <c r="J25" s="214"/>
      <c r="K25" s="214"/>
      <c r="L25" s="214"/>
      <c r="M25" s="32"/>
      <c r="N25" s="32"/>
      <c r="O25" s="32"/>
      <c r="P25" s="32"/>
      <c r="Q25" s="32"/>
      <c r="R25" s="33"/>
    </row>
    <row r="26" spans="2:18" s="1" customFormat="1" ht="6.95" customHeight="1" x14ac:dyDescent="0.3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 x14ac:dyDescent="0.3">
      <c r="B28" s="31"/>
      <c r="C28" s="32"/>
      <c r="D28" s="117" t="s">
        <v>110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14"/>
      <c r="O28" s="214"/>
      <c r="P28" s="214"/>
      <c r="Q28" s="32"/>
      <c r="R28" s="33"/>
    </row>
    <row r="29" spans="2:18" s="1" customFormat="1" ht="14.45" customHeight="1" x14ac:dyDescent="0.3">
      <c r="B29" s="31"/>
      <c r="C29" s="32"/>
      <c r="D29" s="30" t="s">
        <v>99</v>
      </c>
      <c r="E29" s="32"/>
      <c r="F29" s="32"/>
      <c r="G29" s="32"/>
      <c r="H29" s="32"/>
      <c r="I29" s="32"/>
      <c r="J29" s="32"/>
      <c r="K29" s="32"/>
      <c r="L29" s="32"/>
      <c r="M29" s="194">
        <f>N115</f>
        <v>0</v>
      </c>
      <c r="N29" s="214"/>
      <c r="O29" s="214"/>
      <c r="P29" s="214"/>
      <c r="Q29" s="32"/>
      <c r="R29" s="33"/>
    </row>
    <row r="30" spans="2:18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 x14ac:dyDescent="0.3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1">
        <f>ROUND(M28+M29,2)</f>
        <v>0</v>
      </c>
      <c r="N31" s="214"/>
      <c r="O31" s="214"/>
      <c r="P31" s="214"/>
      <c r="Q31" s="32"/>
      <c r="R31" s="33"/>
    </row>
    <row r="32" spans="2:18" s="1" customFormat="1" ht="6.95" customHeight="1" x14ac:dyDescent="0.3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 x14ac:dyDescent="0.3">
      <c r="B33" s="31"/>
      <c r="C33" s="32"/>
      <c r="D33" s="38" t="s">
        <v>38</v>
      </c>
      <c r="E33" s="38" t="s">
        <v>39</v>
      </c>
      <c r="F33" s="39">
        <v>0.2</v>
      </c>
      <c r="G33" s="119" t="s">
        <v>40</v>
      </c>
      <c r="H33" s="232">
        <f>ROUND((((SUM(BE115:BE122)+SUM(BE141:BE337))+SUM(BE339:BE343))),2)</f>
        <v>0</v>
      </c>
      <c r="I33" s="214"/>
      <c r="J33" s="214"/>
      <c r="K33" s="32"/>
      <c r="L33" s="32"/>
      <c r="M33" s="232">
        <f>ROUND(((ROUND((SUM(BE115:BE122)+SUM(BE141:BE337)), 2)*F33)+SUM(BE339:BE343)*F33),2)</f>
        <v>0</v>
      </c>
      <c r="N33" s="214"/>
      <c r="O33" s="214"/>
      <c r="P33" s="214"/>
      <c r="Q33" s="32"/>
      <c r="R33" s="33"/>
    </row>
    <row r="34" spans="2:18" s="1" customFormat="1" ht="14.45" customHeight="1" x14ac:dyDescent="0.3">
      <c r="B34" s="31"/>
      <c r="C34" s="32"/>
      <c r="D34" s="32"/>
      <c r="E34" s="38" t="s">
        <v>41</v>
      </c>
      <c r="F34" s="39">
        <v>0.2</v>
      </c>
      <c r="G34" s="119" t="s">
        <v>40</v>
      </c>
      <c r="H34" s="232">
        <f>ROUND((((SUM(BF115:BF122)+SUM(BF141:BF337))+SUM(BF339:BF343))),2)</f>
        <v>0</v>
      </c>
      <c r="I34" s="214"/>
      <c r="J34" s="214"/>
      <c r="K34" s="32"/>
      <c r="L34" s="32"/>
      <c r="M34" s="232">
        <f>ROUND(((ROUND((SUM(BF115:BF122)+SUM(BF141:BF337)), 2)*F34)+SUM(BF339:BF343)*F34),2)</f>
        <v>0</v>
      </c>
      <c r="N34" s="214"/>
      <c r="O34" s="214"/>
      <c r="P34" s="214"/>
      <c r="Q34" s="32"/>
      <c r="R34" s="33"/>
    </row>
    <row r="35" spans="2:18" s="1" customFormat="1" ht="14.45" hidden="1" customHeight="1" x14ac:dyDescent="0.3">
      <c r="B35" s="31"/>
      <c r="C35" s="32"/>
      <c r="D35" s="32"/>
      <c r="E35" s="38" t="s">
        <v>42</v>
      </c>
      <c r="F35" s="39">
        <v>0.2</v>
      </c>
      <c r="G35" s="119" t="s">
        <v>40</v>
      </c>
      <c r="H35" s="232">
        <f>ROUND((((SUM(BG115:BG122)+SUM(BG141:BG337))+SUM(BG339:BG343))),2)</f>
        <v>0</v>
      </c>
      <c r="I35" s="214"/>
      <c r="J35" s="214"/>
      <c r="K35" s="32"/>
      <c r="L35" s="32"/>
      <c r="M35" s="232">
        <v>0</v>
      </c>
      <c r="N35" s="214"/>
      <c r="O35" s="214"/>
      <c r="P35" s="214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43</v>
      </c>
      <c r="F36" s="39">
        <v>0.2</v>
      </c>
      <c r="G36" s="119" t="s">
        <v>40</v>
      </c>
      <c r="H36" s="232">
        <f>ROUND((((SUM(BH115:BH122)+SUM(BH141:BH337))+SUM(BH339:BH343))),2)</f>
        <v>0</v>
      </c>
      <c r="I36" s="214"/>
      <c r="J36" s="214"/>
      <c r="K36" s="32"/>
      <c r="L36" s="32"/>
      <c r="M36" s="232">
        <v>0</v>
      </c>
      <c r="N36" s="214"/>
      <c r="O36" s="214"/>
      <c r="P36" s="214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44</v>
      </c>
      <c r="F37" s="39">
        <v>0</v>
      </c>
      <c r="G37" s="119" t="s">
        <v>40</v>
      </c>
      <c r="H37" s="232">
        <f>ROUND((((SUM(BI115:BI122)+SUM(BI141:BI337))+SUM(BI339:BI343))),2)</f>
        <v>0</v>
      </c>
      <c r="I37" s="214"/>
      <c r="J37" s="214"/>
      <c r="K37" s="32"/>
      <c r="L37" s="32"/>
      <c r="M37" s="232">
        <v>0</v>
      </c>
      <c r="N37" s="214"/>
      <c r="O37" s="214"/>
      <c r="P37" s="214"/>
      <c r="Q37" s="32"/>
      <c r="R37" s="33"/>
    </row>
    <row r="38" spans="2:18" s="1" customFormat="1" ht="6.9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 x14ac:dyDescent="0.3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3">
        <f>SUM(M31:M37)</f>
        <v>0</v>
      </c>
      <c r="M39" s="205"/>
      <c r="N39" s="205"/>
      <c r="O39" s="205"/>
      <c r="P39" s="207"/>
      <c r="Q39" s="116"/>
      <c r="R39" s="33"/>
    </row>
    <row r="40" spans="2:18" s="1" customFormat="1" ht="14.45" customHeight="1" x14ac:dyDescent="0.3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185" t="s">
        <v>111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16</v>
      </c>
      <c r="D78" s="32"/>
      <c r="E78" s="32"/>
      <c r="F78" s="228" t="str">
        <f>F6</f>
        <v>CSS ORAVA Tvrdošín - stavebné úpravy a zateplenie obvodového plášťa budovy, pracovisko ul. SNP č.30</v>
      </c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32"/>
      <c r="R78" s="33"/>
    </row>
    <row r="79" spans="2:18" ht="30" customHeight="1" x14ac:dyDescent="0.3">
      <c r="B79" s="18"/>
      <c r="C79" s="26" t="s">
        <v>106</v>
      </c>
      <c r="D79" s="19"/>
      <c r="E79" s="19"/>
      <c r="F79" s="228" t="s">
        <v>107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0000000000003" customHeight="1" x14ac:dyDescent="0.3">
      <c r="B80" s="31"/>
      <c r="C80" s="65" t="s">
        <v>108</v>
      </c>
      <c r="D80" s="32"/>
      <c r="E80" s="32"/>
      <c r="F80" s="222" t="str">
        <f>F8</f>
        <v>a - stavebná časť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2"/>
      <c r="R80" s="33"/>
    </row>
    <row r="81" spans="2:47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8" customHeight="1" x14ac:dyDescent="0.3">
      <c r="B82" s="31"/>
      <c r="C82" s="26" t="s">
        <v>20</v>
      </c>
      <c r="D82" s="32"/>
      <c r="E82" s="32"/>
      <c r="F82" s="24" t="str">
        <f>F10</f>
        <v>Tvrdošín</v>
      </c>
      <c r="G82" s="32"/>
      <c r="H82" s="32"/>
      <c r="I82" s="32"/>
      <c r="J82" s="32"/>
      <c r="K82" s="26" t="s">
        <v>22</v>
      </c>
      <c r="L82" s="32"/>
      <c r="M82" s="234" t="str">
        <f>IF(O10="","",O10)</f>
        <v/>
      </c>
      <c r="N82" s="214"/>
      <c r="O82" s="214"/>
      <c r="P82" s="214"/>
      <c r="Q82" s="32"/>
      <c r="R82" s="33"/>
    </row>
    <row r="83" spans="2:47" s="1" customFormat="1" ht="6.95" customHeight="1" x14ac:dyDescent="0.3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47" s="1" customFormat="1" ht="15" x14ac:dyDescent="0.3">
      <c r="B84" s="31"/>
      <c r="C84" s="26" t="s">
        <v>23</v>
      </c>
      <c r="D84" s="32"/>
      <c r="E84" s="32"/>
      <c r="F84" s="24" t="str">
        <f>E13</f>
        <v>Žilinský samosprávny kraj, Žilina</v>
      </c>
      <c r="G84" s="32"/>
      <c r="H84" s="32"/>
      <c r="I84" s="32"/>
      <c r="J84" s="32"/>
      <c r="K84" s="26" t="s">
        <v>29</v>
      </c>
      <c r="L84" s="32"/>
      <c r="M84" s="190" t="str">
        <f>E19</f>
        <v>PROPORTION s.r.o., Žilina</v>
      </c>
      <c r="N84" s="214"/>
      <c r="O84" s="214"/>
      <c r="P84" s="214"/>
      <c r="Q84" s="214"/>
      <c r="R84" s="33"/>
    </row>
    <row r="85" spans="2:47" s="1" customFormat="1" ht="14.45" customHeight="1" x14ac:dyDescent="0.3">
      <c r="B85" s="31"/>
      <c r="C85" s="26" t="s">
        <v>27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32</v>
      </c>
      <c r="L85" s="32"/>
      <c r="M85" s="190" t="str">
        <f>E22</f>
        <v>Miroslav Holeš</v>
      </c>
      <c r="N85" s="214"/>
      <c r="O85" s="214"/>
      <c r="P85" s="214"/>
      <c r="Q85" s="214"/>
      <c r="R85" s="33"/>
    </row>
    <row r="86" spans="2:47" s="1" customFormat="1" ht="10.35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 x14ac:dyDescent="0.3">
      <c r="B87" s="31"/>
      <c r="C87" s="235" t="s">
        <v>112</v>
      </c>
      <c r="D87" s="236"/>
      <c r="E87" s="236"/>
      <c r="F87" s="236"/>
      <c r="G87" s="236"/>
      <c r="H87" s="116"/>
      <c r="I87" s="116"/>
      <c r="J87" s="116"/>
      <c r="K87" s="116"/>
      <c r="L87" s="116"/>
      <c r="M87" s="116"/>
      <c r="N87" s="235" t="s">
        <v>113</v>
      </c>
      <c r="O87" s="214"/>
      <c r="P87" s="214"/>
      <c r="Q87" s="214"/>
      <c r="R87" s="33"/>
    </row>
    <row r="88" spans="2:47" s="1" customFormat="1" ht="10.35" customHeight="1" x14ac:dyDescent="0.3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 x14ac:dyDescent="0.3">
      <c r="B89" s="31"/>
      <c r="C89" s="123" t="s">
        <v>114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13">
        <f>N141</f>
        <v>0</v>
      </c>
      <c r="O89" s="214"/>
      <c r="P89" s="214"/>
      <c r="Q89" s="214"/>
      <c r="R89" s="33"/>
      <c r="AU89" s="14" t="s">
        <v>115</v>
      </c>
    </row>
    <row r="90" spans="2:47" s="7" customFormat="1" ht="24.95" customHeight="1" x14ac:dyDescent="0.3">
      <c r="B90" s="124"/>
      <c r="C90" s="125"/>
      <c r="D90" s="126" t="s">
        <v>116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7">
        <f>N142</f>
        <v>0</v>
      </c>
      <c r="O90" s="238"/>
      <c r="P90" s="238"/>
      <c r="Q90" s="238"/>
      <c r="R90" s="127"/>
    </row>
    <row r="91" spans="2:47" s="8" customFormat="1" ht="19.899999999999999" customHeight="1" x14ac:dyDescent="0.3">
      <c r="B91" s="128"/>
      <c r="C91" s="95"/>
      <c r="D91" s="106" t="s">
        <v>117</v>
      </c>
      <c r="E91" s="95"/>
      <c r="F91" s="95"/>
      <c r="G91" s="95"/>
      <c r="H91" s="95"/>
      <c r="I91" s="95"/>
      <c r="J91" s="95"/>
      <c r="K91" s="95"/>
      <c r="L91" s="95"/>
      <c r="M91" s="95"/>
      <c r="N91" s="217">
        <f>N143</f>
        <v>0</v>
      </c>
      <c r="O91" s="216"/>
      <c r="P91" s="216"/>
      <c r="Q91" s="216"/>
      <c r="R91" s="129"/>
    </row>
    <row r="92" spans="2:47" s="8" customFormat="1" ht="19.899999999999999" customHeight="1" x14ac:dyDescent="0.3">
      <c r="B92" s="128"/>
      <c r="C92" s="95"/>
      <c r="D92" s="106" t="s">
        <v>118</v>
      </c>
      <c r="E92" s="95"/>
      <c r="F92" s="95"/>
      <c r="G92" s="95"/>
      <c r="H92" s="95"/>
      <c r="I92" s="95"/>
      <c r="J92" s="95"/>
      <c r="K92" s="95"/>
      <c r="L92" s="95"/>
      <c r="M92" s="95"/>
      <c r="N92" s="217">
        <f>N152</f>
        <v>0</v>
      </c>
      <c r="O92" s="216"/>
      <c r="P92" s="216"/>
      <c r="Q92" s="216"/>
      <c r="R92" s="129"/>
    </row>
    <row r="93" spans="2:47" s="8" customFormat="1" ht="19.899999999999999" customHeight="1" x14ac:dyDescent="0.3">
      <c r="B93" s="128"/>
      <c r="C93" s="95"/>
      <c r="D93" s="106" t="s">
        <v>119</v>
      </c>
      <c r="E93" s="95"/>
      <c r="F93" s="95"/>
      <c r="G93" s="95"/>
      <c r="H93" s="95"/>
      <c r="I93" s="95"/>
      <c r="J93" s="95"/>
      <c r="K93" s="95"/>
      <c r="L93" s="95"/>
      <c r="M93" s="95"/>
      <c r="N93" s="217">
        <f>N155</f>
        <v>0</v>
      </c>
      <c r="O93" s="216"/>
      <c r="P93" s="216"/>
      <c r="Q93" s="216"/>
      <c r="R93" s="129"/>
    </row>
    <row r="94" spans="2:47" s="8" customFormat="1" ht="19.899999999999999" customHeight="1" x14ac:dyDescent="0.3">
      <c r="B94" s="128"/>
      <c r="C94" s="95"/>
      <c r="D94" s="106" t="s">
        <v>120</v>
      </c>
      <c r="E94" s="95"/>
      <c r="F94" s="95"/>
      <c r="G94" s="95"/>
      <c r="H94" s="95"/>
      <c r="I94" s="95"/>
      <c r="J94" s="95"/>
      <c r="K94" s="95"/>
      <c r="L94" s="95"/>
      <c r="M94" s="95"/>
      <c r="N94" s="217">
        <f>N165</f>
        <v>0</v>
      </c>
      <c r="O94" s="216"/>
      <c r="P94" s="216"/>
      <c r="Q94" s="216"/>
      <c r="R94" s="129"/>
    </row>
    <row r="95" spans="2:47" s="8" customFormat="1" ht="19.899999999999999" customHeight="1" x14ac:dyDescent="0.3">
      <c r="B95" s="128"/>
      <c r="C95" s="95"/>
      <c r="D95" s="106" t="s">
        <v>121</v>
      </c>
      <c r="E95" s="95"/>
      <c r="F95" s="95"/>
      <c r="G95" s="95"/>
      <c r="H95" s="95"/>
      <c r="I95" s="95"/>
      <c r="J95" s="95"/>
      <c r="K95" s="95"/>
      <c r="L95" s="95"/>
      <c r="M95" s="95"/>
      <c r="N95" s="217">
        <f>N167</f>
        <v>0</v>
      </c>
      <c r="O95" s="216"/>
      <c r="P95" s="216"/>
      <c r="Q95" s="216"/>
      <c r="R95" s="129"/>
    </row>
    <row r="96" spans="2:47" s="8" customFormat="1" ht="19.899999999999999" customHeight="1" x14ac:dyDescent="0.3">
      <c r="B96" s="128"/>
      <c r="C96" s="95"/>
      <c r="D96" s="106" t="s">
        <v>122</v>
      </c>
      <c r="E96" s="95"/>
      <c r="F96" s="95"/>
      <c r="G96" s="95"/>
      <c r="H96" s="95"/>
      <c r="I96" s="95"/>
      <c r="J96" s="95"/>
      <c r="K96" s="95"/>
      <c r="L96" s="95"/>
      <c r="M96" s="95"/>
      <c r="N96" s="217">
        <f>N171</f>
        <v>0</v>
      </c>
      <c r="O96" s="216"/>
      <c r="P96" s="216"/>
      <c r="Q96" s="216"/>
      <c r="R96" s="129"/>
    </row>
    <row r="97" spans="2:18" s="8" customFormat="1" ht="19.899999999999999" customHeight="1" x14ac:dyDescent="0.3">
      <c r="B97" s="128"/>
      <c r="C97" s="95"/>
      <c r="D97" s="106" t="s">
        <v>123</v>
      </c>
      <c r="E97" s="95"/>
      <c r="F97" s="95"/>
      <c r="G97" s="95"/>
      <c r="H97" s="95"/>
      <c r="I97" s="95"/>
      <c r="J97" s="95"/>
      <c r="K97" s="95"/>
      <c r="L97" s="95"/>
      <c r="M97" s="95"/>
      <c r="N97" s="217">
        <f>N201</f>
        <v>0</v>
      </c>
      <c r="O97" s="216"/>
      <c r="P97" s="216"/>
      <c r="Q97" s="216"/>
      <c r="R97" s="129"/>
    </row>
    <row r="98" spans="2:18" s="8" customFormat="1" ht="19.899999999999999" customHeight="1" x14ac:dyDescent="0.3">
      <c r="B98" s="128"/>
      <c r="C98" s="95"/>
      <c r="D98" s="106" t="s">
        <v>124</v>
      </c>
      <c r="E98" s="95"/>
      <c r="F98" s="95"/>
      <c r="G98" s="95"/>
      <c r="H98" s="95"/>
      <c r="I98" s="95"/>
      <c r="J98" s="95"/>
      <c r="K98" s="95"/>
      <c r="L98" s="95"/>
      <c r="M98" s="95"/>
      <c r="N98" s="217">
        <f>N240</f>
        <v>0</v>
      </c>
      <c r="O98" s="216"/>
      <c r="P98" s="216"/>
      <c r="Q98" s="216"/>
      <c r="R98" s="129"/>
    </row>
    <row r="99" spans="2:18" s="7" customFormat="1" ht="24.95" customHeight="1" x14ac:dyDescent="0.3">
      <c r="B99" s="124"/>
      <c r="C99" s="125"/>
      <c r="D99" s="126" t="s">
        <v>125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37">
        <f>N242</f>
        <v>0</v>
      </c>
      <c r="O99" s="238"/>
      <c r="P99" s="238"/>
      <c r="Q99" s="238"/>
      <c r="R99" s="127"/>
    </row>
    <row r="100" spans="2:18" s="8" customFormat="1" ht="19.899999999999999" customHeight="1" x14ac:dyDescent="0.3">
      <c r="B100" s="128"/>
      <c r="C100" s="95"/>
      <c r="D100" s="106" t="s">
        <v>126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217">
        <f>N243</f>
        <v>0</v>
      </c>
      <c r="O100" s="216"/>
      <c r="P100" s="216"/>
      <c r="Q100" s="216"/>
      <c r="R100" s="129"/>
    </row>
    <row r="101" spans="2:18" s="8" customFormat="1" ht="19.899999999999999" customHeight="1" x14ac:dyDescent="0.3">
      <c r="B101" s="128"/>
      <c r="C101" s="95"/>
      <c r="D101" s="106" t="s">
        <v>127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217">
        <f>N249</f>
        <v>0</v>
      </c>
      <c r="O101" s="216"/>
      <c r="P101" s="216"/>
      <c r="Q101" s="216"/>
      <c r="R101" s="129"/>
    </row>
    <row r="102" spans="2:18" s="8" customFormat="1" ht="19.899999999999999" customHeight="1" x14ac:dyDescent="0.3">
      <c r="B102" s="128"/>
      <c r="C102" s="95"/>
      <c r="D102" s="106" t="s">
        <v>128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217">
        <f>N254</f>
        <v>0</v>
      </c>
      <c r="O102" s="216"/>
      <c r="P102" s="216"/>
      <c r="Q102" s="216"/>
      <c r="R102" s="129"/>
    </row>
    <row r="103" spans="2:18" s="8" customFormat="1" ht="19.899999999999999" customHeight="1" x14ac:dyDescent="0.3">
      <c r="B103" s="128"/>
      <c r="C103" s="95"/>
      <c r="D103" s="106" t="s">
        <v>129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217">
        <f>N260</f>
        <v>0</v>
      </c>
      <c r="O103" s="216"/>
      <c r="P103" s="216"/>
      <c r="Q103" s="216"/>
      <c r="R103" s="129"/>
    </row>
    <row r="104" spans="2:18" s="8" customFormat="1" ht="19.899999999999999" customHeight="1" x14ac:dyDescent="0.3">
      <c r="B104" s="128"/>
      <c r="C104" s="95"/>
      <c r="D104" s="106" t="s">
        <v>130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217">
        <f>N273</f>
        <v>0</v>
      </c>
      <c r="O104" s="216"/>
      <c r="P104" s="216"/>
      <c r="Q104" s="216"/>
      <c r="R104" s="129"/>
    </row>
    <row r="105" spans="2:18" s="8" customFormat="1" ht="19.899999999999999" customHeight="1" x14ac:dyDescent="0.3">
      <c r="B105" s="128"/>
      <c r="C105" s="95"/>
      <c r="D105" s="106" t="s">
        <v>131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217">
        <f>N293</f>
        <v>0</v>
      </c>
      <c r="O105" s="216"/>
      <c r="P105" s="216"/>
      <c r="Q105" s="216"/>
      <c r="R105" s="129"/>
    </row>
    <row r="106" spans="2:18" s="8" customFormat="1" ht="19.899999999999999" customHeight="1" x14ac:dyDescent="0.3">
      <c r="B106" s="128"/>
      <c r="C106" s="95"/>
      <c r="D106" s="106" t="s">
        <v>132</v>
      </c>
      <c r="E106" s="95"/>
      <c r="F106" s="95"/>
      <c r="G106" s="95"/>
      <c r="H106" s="95"/>
      <c r="I106" s="95"/>
      <c r="J106" s="95"/>
      <c r="K106" s="95"/>
      <c r="L106" s="95"/>
      <c r="M106" s="95"/>
      <c r="N106" s="217">
        <f>N300</f>
        <v>0</v>
      </c>
      <c r="O106" s="216"/>
      <c r="P106" s="216"/>
      <c r="Q106" s="216"/>
      <c r="R106" s="129"/>
    </row>
    <row r="107" spans="2:18" s="8" customFormat="1" ht="19.899999999999999" customHeight="1" x14ac:dyDescent="0.3">
      <c r="B107" s="128"/>
      <c r="C107" s="95"/>
      <c r="D107" s="106" t="s">
        <v>133</v>
      </c>
      <c r="E107" s="95"/>
      <c r="F107" s="95"/>
      <c r="G107" s="95"/>
      <c r="H107" s="95"/>
      <c r="I107" s="95"/>
      <c r="J107" s="95"/>
      <c r="K107" s="95"/>
      <c r="L107" s="95"/>
      <c r="M107" s="95"/>
      <c r="N107" s="217">
        <f>N314</f>
        <v>0</v>
      </c>
      <c r="O107" s="216"/>
      <c r="P107" s="216"/>
      <c r="Q107" s="216"/>
      <c r="R107" s="129"/>
    </row>
    <row r="108" spans="2:18" s="8" customFormat="1" ht="19.899999999999999" customHeight="1" x14ac:dyDescent="0.3">
      <c r="B108" s="128"/>
      <c r="C108" s="95"/>
      <c r="D108" s="106" t="s">
        <v>134</v>
      </c>
      <c r="E108" s="95"/>
      <c r="F108" s="95"/>
      <c r="G108" s="95"/>
      <c r="H108" s="95"/>
      <c r="I108" s="95"/>
      <c r="J108" s="95"/>
      <c r="K108" s="95"/>
      <c r="L108" s="95"/>
      <c r="M108" s="95"/>
      <c r="N108" s="217">
        <f>N319</f>
        <v>0</v>
      </c>
      <c r="O108" s="216"/>
      <c r="P108" s="216"/>
      <c r="Q108" s="216"/>
      <c r="R108" s="129"/>
    </row>
    <row r="109" spans="2:18" s="8" customFormat="1" ht="19.899999999999999" customHeight="1" x14ac:dyDescent="0.3">
      <c r="B109" s="128"/>
      <c r="C109" s="95"/>
      <c r="D109" s="106" t="s">
        <v>135</v>
      </c>
      <c r="E109" s="95"/>
      <c r="F109" s="95"/>
      <c r="G109" s="95"/>
      <c r="H109" s="95"/>
      <c r="I109" s="95"/>
      <c r="J109" s="95"/>
      <c r="K109" s="95"/>
      <c r="L109" s="95"/>
      <c r="M109" s="95"/>
      <c r="N109" s="217">
        <f>N325</f>
        <v>0</v>
      </c>
      <c r="O109" s="216"/>
      <c r="P109" s="216"/>
      <c r="Q109" s="216"/>
      <c r="R109" s="129"/>
    </row>
    <row r="110" spans="2:18" s="8" customFormat="1" ht="19.899999999999999" customHeight="1" x14ac:dyDescent="0.3">
      <c r="B110" s="128"/>
      <c r="C110" s="95"/>
      <c r="D110" s="106" t="s">
        <v>136</v>
      </c>
      <c r="E110" s="95"/>
      <c r="F110" s="95"/>
      <c r="G110" s="95"/>
      <c r="H110" s="95"/>
      <c r="I110" s="95"/>
      <c r="J110" s="95"/>
      <c r="K110" s="95"/>
      <c r="L110" s="95"/>
      <c r="M110" s="95"/>
      <c r="N110" s="217">
        <f>N328</f>
        <v>0</v>
      </c>
      <c r="O110" s="216"/>
      <c r="P110" s="216"/>
      <c r="Q110" s="216"/>
      <c r="R110" s="129"/>
    </row>
    <row r="111" spans="2:18" s="7" customFormat="1" ht="24.95" customHeight="1" x14ac:dyDescent="0.3">
      <c r="B111" s="124"/>
      <c r="C111" s="125"/>
      <c r="D111" s="126" t="s">
        <v>137</v>
      </c>
      <c r="E111" s="125"/>
      <c r="F111" s="125"/>
      <c r="G111" s="125"/>
      <c r="H111" s="125"/>
      <c r="I111" s="125"/>
      <c r="J111" s="125"/>
      <c r="K111" s="125"/>
      <c r="L111" s="125"/>
      <c r="M111" s="125"/>
      <c r="N111" s="237">
        <f>N334</f>
        <v>0</v>
      </c>
      <c r="O111" s="238"/>
      <c r="P111" s="238"/>
      <c r="Q111" s="238"/>
      <c r="R111" s="127"/>
    </row>
    <row r="112" spans="2:18" s="8" customFormat="1" ht="19.899999999999999" customHeight="1" x14ac:dyDescent="0.3">
      <c r="B112" s="128"/>
      <c r="C112" s="95"/>
      <c r="D112" s="106" t="s">
        <v>138</v>
      </c>
      <c r="E112" s="95"/>
      <c r="F112" s="95"/>
      <c r="G112" s="95"/>
      <c r="H112" s="95"/>
      <c r="I112" s="95"/>
      <c r="J112" s="95"/>
      <c r="K112" s="95"/>
      <c r="L112" s="95"/>
      <c r="M112" s="95"/>
      <c r="N112" s="217">
        <f>N335</f>
        <v>0</v>
      </c>
      <c r="O112" s="216"/>
      <c r="P112" s="216"/>
      <c r="Q112" s="216"/>
      <c r="R112" s="129"/>
    </row>
    <row r="113" spans="2:65" s="7" customFormat="1" ht="21.75" customHeight="1" x14ac:dyDescent="0.35">
      <c r="B113" s="124"/>
      <c r="C113" s="125"/>
      <c r="D113" s="126" t="s">
        <v>139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239">
        <f>N338</f>
        <v>0</v>
      </c>
      <c r="O113" s="238"/>
      <c r="P113" s="238"/>
      <c r="Q113" s="238"/>
      <c r="R113" s="127"/>
    </row>
    <row r="114" spans="2:65" s="1" customFormat="1" ht="21.75" customHeight="1" x14ac:dyDescent="0.3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1" customFormat="1" ht="29.25" customHeight="1" x14ac:dyDescent="0.3">
      <c r="B115" s="31"/>
      <c r="C115" s="123" t="s">
        <v>140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40">
        <f>ROUND(N116+N117+N118+N119+N120+N121,2)</f>
        <v>0</v>
      </c>
      <c r="O115" s="214"/>
      <c r="P115" s="214"/>
      <c r="Q115" s="214"/>
      <c r="R115" s="33"/>
      <c r="T115" s="130"/>
      <c r="U115" s="131" t="s">
        <v>38</v>
      </c>
    </row>
    <row r="116" spans="2:65" s="1" customFormat="1" ht="18" customHeight="1" x14ac:dyDescent="0.3">
      <c r="B116" s="132"/>
      <c r="C116" s="133"/>
      <c r="D116" s="218" t="s">
        <v>141</v>
      </c>
      <c r="E116" s="241"/>
      <c r="F116" s="241"/>
      <c r="G116" s="241"/>
      <c r="H116" s="241"/>
      <c r="I116" s="133"/>
      <c r="J116" s="133"/>
      <c r="K116" s="133"/>
      <c r="L116" s="133"/>
      <c r="M116" s="133"/>
      <c r="N116" s="219">
        <f>ROUND(N89*T116,2)</f>
        <v>0</v>
      </c>
      <c r="O116" s="241"/>
      <c r="P116" s="241"/>
      <c r="Q116" s="241"/>
      <c r="R116" s="134"/>
      <c r="S116" s="133"/>
      <c r="T116" s="135"/>
      <c r="U116" s="136" t="s">
        <v>41</v>
      </c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8" t="s">
        <v>142</v>
      </c>
      <c r="AZ116" s="137"/>
      <c r="BA116" s="137"/>
      <c r="BB116" s="137"/>
      <c r="BC116" s="137"/>
      <c r="BD116" s="137"/>
      <c r="BE116" s="139">
        <f t="shared" ref="BE116:BE121" si="0">IF(U116="základná",N116,0)</f>
        <v>0</v>
      </c>
      <c r="BF116" s="139">
        <f t="shared" ref="BF116:BF121" si="1">IF(U116="znížená",N116,0)</f>
        <v>0</v>
      </c>
      <c r="BG116" s="139">
        <f t="shared" ref="BG116:BG121" si="2">IF(U116="zákl. prenesená",N116,0)</f>
        <v>0</v>
      </c>
      <c r="BH116" s="139">
        <f t="shared" ref="BH116:BH121" si="3">IF(U116="zníž. prenesená",N116,0)</f>
        <v>0</v>
      </c>
      <c r="BI116" s="139">
        <f t="shared" ref="BI116:BI121" si="4">IF(U116="nulová",N116,0)</f>
        <v>0</v>
      </c>
      <c r="BJ116" s="138" t="s">
        <v>85</v>
      </c>
      <c r="BK116" s="137"/>
      <c r="BL116" s="137"/>
      <c r="BM116" s="137"/>
    </row>
    <row r="117" spans="2:65" s="1" customFormat="1" ht="18" customHeight="1" x14ac:dyDescent="0.3">
      <c r="B117" s="132"/>
      <c r="C117" s="133"/>
      <c r="D117" s="218" t="s">
        <v>143</v>
      </c>
      <c r="E117" s="241"/>
      <c r="F117" s="241"/>
      <c r="G117" s="241"/>
      <c r="H117" s="241"/>
      <c r="I117" s="133"/>
      <c r="J117" s="133"/>
      <c r="K117" s="133"/>
      <c r="L117" s="133"/>
      <c r="M117" s="133"/>
      <c r="N117" s="219">
        <f>ROUND(N89*T117,2)</f>
        <v>0</v>
      </c>
      <c r="O117" s="241"/>
      <c r="P117" s="241"/>
      <c r="Q117" s="241"/>
      <c r="R117" s="134"/>
      <c r="S117" s="133"/>
      <c r="T117" s="135"/>
      <c r="U117" s="136" t="s">
        <v>41</v>
      </c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8" t="s">
        <v>142</v>
      </c>
      <c r="AZ117" s="137"/>
      <c r="BA117" s="137"/>
      <c r="BB117" s="137"/>
      <c r="BC117" s="137"/>
      <c r="BD117" s="137"/>
      <c r="BE117" s="139">
        <f t="shared" si="0"/>
        <v>0</v>
      </c>
      <c r="BF117" s="139">
        <f t="shared" si="1"/>
        <v>0</v>
      </c>
      <c r="BG117" s="139">
        <f t="shared" si="2"/>
        <v>0</v>
      </c>
      <c r="BH117" s="139">
        <f t="shared" si="3"/>
        <v>0</v>
      </c>
      <c r="BI117" s="139">
        <f t="shared" si="4"/>
        <v>0</v>
      </c>
      <c r="BJ117" s="138" t="s">
        <v>85</v>
      </c>
      <c r="BK117" s="137"/>
      <c r="BL117" s="137"/>
      <c r="BM117" s="137"/>
    </row>
    <row r="118" spans="2:65" s="1" customFormat="1" ht="18" customHeight="1" x14ac:dyDescent="0.3">
      <c r="B118" s="132"/>
      <c r="C118" s="133"/>
      <c r="D118" s="218" t="s">
        <v>144</v>
      </c>
      <c r="E118" s="241"/>
      <c r="F118" s="241"/>
      <c r="G118" s="241"/>
      <c r="H118" s="241"/>
      <c r="I118" s="133"/>
      <c r="J118" s="133"/>
      <c r="K118" s="133"/>
      <c r="L118" s="133"/>
      <c r="M118" s="133"/>
      <c r="N118" s="219">
        <f>ROUND(N89*T118,2)</f>
        <v>0</v>
      </c>
      <c r="O118" s="241"/>
      <c r="P118" s="241"/>
      <c r="Q118" s="241"/>
      <c r="R118" s="134"/>
      <c r="S118" s="133"/>
      <c r="T118" s="135"/>
      <c r="U118" s="136" t="s">
        <v>41</v>
      </c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8" t="s">
        <v>142</v>
      </c>
      <c r="AZ118" s="137"/>
      <c r="BA118" s="137"/>
      <c r="BB118" s="137"/>
      <c r="BC118" s="137"/>
      <c r="BD118" s="137"/>
      <c r="BE118" s="139">
        <f t="shared" si="0"/>
        <v>0</v>
      </c>
      <c r="BF118" s="139">
        <f t="shared" si="1"/>
        <v>0</v>
      </c>
      <c r="BG118" s="139">
        <f t="shared" si="2"/>
        <v>0</v>
      </c>
      <c r="BH118" s="139">
        <f t="shared" si="3"/>
        <v>0</v>
      </c>
      <c r="BI118" s="139">
        <f t="shared" si="4"/>
        <v>0</v>
      </c>
      <c r="BJ118" s="138" t="s">
        <v>85</v>
      </c>
      <c r="BK118" s="137"/>
      <c r="BL118" s="137"/>
      <c r="BM118" s="137"/>
    </row>
    <row r="119" spans="2:65" s="1" customFormat="1" ht="18" customHeight="1" x14ac:dyDescent="0.3">
      <c r="B119" s="132"/>
      <c r="C119" s="133"/>
      <c r="D119" s="218" t="s">
        <v>145</v>
      </c>
      <c r="E119" s="241"/>
      <c r="F119" s="241"/>
      <c r="G119" s="241"/>
      <c r="H119" s="241"/>
      <c r="I119" s="133"/>
      <c r="J119" s="133"/>
      <c r="K119" s="133"/>
      <c r="L119" s="133"/>
      <c r="M119" s="133"/>
      <c r="N119" s="219">
        <f>ROUND(N89*T119,2)</f>
        <v>0</v>
      </c>
      <c r="O119" s="241"/>
      <c r="P119" s="241"/>
      <c r="Q119" s="241"/>
      <c r="R119" s="134"/>
      <c r="S119" s="133"/>
      <c r="T119" s="135"/>
      <c r="U119" s="136" t="s">
        <v>41</v>
      </c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8" t="s">
        <v>142</v>
      </c>
      <c r="AZ119" s="137"/>
      <c r="BA119" s="137"/>
      <c r="BB119" s="137"/>
      <c r="BC119" s="137"/>
      <c r="BD119" s="137"/>
      <c r="BE119" s="139">
        <f t="shared" si="0"/>
        <v>0</v>
      </c>
      <c r="BF119" s="139">
        <f t="shared" si="1"/>
        <v>0</v>
      </c>
      <c r="BG119" s="139">
        <f t="shared" si="2"/>
        <v>0</v>
      </c>
      <c r="BH119" s="139">
        <f t="shared" si="3"/>
        <v>0</v>
      </c>
      <c r="BI119" s="139">
        <f t="shared" si="4"/>
        <v>0</v>
      </c>
      <c r="BJ119" s="138" t="s">
        <v>85</v>
      </c>
      <c r="BK119" s="137"/>
      <c r="BL119" s="137"/>
      <c r="BM119" s="137"/>
    </row>
    <row r="120" spans="2:65" s="1" customFormat="1" ht="18" customHeight="1" x14ac:dyDescent="0.3">
      <c r="B120" s="132"/>
      <c r="C120" s="133"/>
      <c r="D120" s="218" t="s">
        <v>146</v>
      </c>
      <c r="E120" s="241"/>
      <c r="F120" s="241"/>
      <c r="G120" s="241"/>
      <c r="H120" s="241"/>
      <c r="I120" s="133"/>
      <c r="J120" s="133"/>
      <c r="K120" s="133"/>
      <c r="L120" s="133"/>
      <c r="M120" s="133"/>
      <c r="N120" s="219">
        <f>ROUND(N89*T120,2)</f>
        <v>0</v>
      </c>
      <c r="O120" s="241"/>
      <c r="P120" s="241"/>
      <c r="Q120" s="241"/>
      <c r="R120" s="134"/>
      <c r="S120" s="133"/>
      <c r="T120" s="135"/>
      <c r="U120" s="136" t="s">
        <v>41</v>
      </c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8" t="s">
        <v>142</v>
      </c>
      <c r="AZ120" s="137"/>
      <c r="BA120" s="137"/>
      <c r="BB120" s="137"/>
      <c r="BC120" s="137"/>
      <c r="BD120" s="137"/>
      <c r="BE120" s="139">
        <f t="shared" si="0"/>
        <v>0</v>
      </c>
      <c r="BF120" s="139">
        <f t="shared" si="1"/>
        <v>0</v>
      </c>
      <c r="BG120" s="139">
        <f t="shared" si="2"/>
        <v>0</v>
      </c>
      <c r="BH120" s="139">
        <f t="shared" si="3"/>
        <v>0</v>
      </c>
      <c r="BI120" s="139">
        <f t="shared" si="4"/>
        <v>0</v>
      </c>
      <c r="BJ120" s="138" t="s">
        <v>85</v>
      </c>
      <c r="BK120" s="137"/>
      <c r="BL120" s="137"/>
      <c r="BM120" s="137"/>
    </row>
    <row r="121" spans="2:65" s="1" customFormat="1" ht="18" customHeight="1" x14ac:dyDescent="0.3">
      <c r="B121" s="132"/>
      <c r="C121" s="133"/>
      <c r="D121" s="140" t="s">
        <v>147</v>
      </c>
      <c r="E121" s="133"/>
      <c r="F121" s="133"/>
      <c r="G121" s="133"/>
      <c r="H121" s="133"/>
      <c r="I121" s="133"/>
      <c r="J121" s="133"/>
      <c r="K121" s="133"/>
      <c r="L121" s="133"/>
      <c r="M121" s="133"/>
      <c r="N121" s="219">
        <f>ROUND(N89*T121,2)</f>
        <v>0</v>
      </c>
      <c r="O121" s="241"/>
      <c r="P121" s="241"/>
      <c r="Q121" s="241"/>
      <c r="R121" s="134"/>
      <c r="S121" s="133"/>
      <c r="T121" s="141"/>
      <c r="U121" s="142" t="s">
        <v>41</v>
      </c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8" t="s">
        <v>148</v>
      </c>
      <c r="AZ121" s="137"/>
      <c r="BA121" s="137"/>
      <c r="BB121" s="137"/>
      <c r="BC121" s="137"/>
      <c r="BD121" s="137"/>
      <c r="BE121" s="139">
        <f t="shared" si="0"/>
        <v>0</v>
      </c>
      <c r="BF121" s="139">
        <f t="shared" si="1"/>
        <v>0</v>
      </c>
      <c r="BG121" s="139">
        <f t="shared" si="2"/>
        <v>0</v>
      </c>
      <c r="BH121" s="139">
        <f t="shared" si="3"/>
        <v>0</v>
      </c>
      <c r="BI121" s="139">
        <f t="shared" si="4"/>
        <v>0</v>
      </c>
      <c r="BJ121" s="138" t="s">
        <v>85</v>
      </c>
      <c r="BK121" s="137"/>
      <c r="BL121" s="137"/>
      <c r="BM121" s="137"/>
    </row>
    <row r="122" spans="2:65" s="1" customFormat="1" x14ac:dyDescent="0.3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65" s="1" customFormat="1" ht="29.25" customHeight="1" x14ac:dyDescent="0.3">
      <c r="B123" s="31"/>
      <c r="C123" s="115" t="s">
        <v>103</v>
      </c>
      <c r="D123" s="116"/>
      <c r="E123" s="116"/>
      <c r="F123" s="116"/>
      <c r="G123" s="116"/>
      <c r="H123" s="116"/>
      <c r="I123" s="116"/>
      <c r="J123" s="116"/>
      <c r="K123" s="116"/>
      <c r="L123" s="220">
        <f>ROUND(SUM(N89+N115),2)</f>
        <v>0</v>
      </c>
      <c r="M123" s="236"/>
      <c r="N123" s="236"/>
      <c r="O123" s="236"/>
      <c r="P123" s="236"/>
      <c r="Q123" s="236"/>
      <c r="R123" s="33"/>
    </row>
    <row r="124" spans="2:65" s="1" customFormat="1" ht="6.95" customHeight="1" x14ac:dyDescent="0.3">
      <c r="B124" s="55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7"/>
    </row>
    <row r="128" spans="2:65" s="1" customFormat="1" ht="6.95" customHeight="1" x14ac:dyDescent="0.3">
      <c r="B128" s="58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60"/>
    </row>
    <row r="129" spans="2:65" s="1" customFormat="1" ht="36.950000000000003" customHeight="1" x14ac:dyDescent="0.3">
      <c r="B129" s="31"/>
      <c r="C129" s="185" t="s">
        <v>149</v>
      </c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33"/>
    </row>
    <row r="130" spans="2:65" s="1" customFormat="1" ht="6.95" customHeight="1" x14ac:dyDescent="0.3">
      <c r="B130" s="31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3"/>
    </row>
    <row r="131" spans="2:65" s="1" customFormat="1" ht="30" customHeight="1" x14ac:dyDescent="0.3">
      <c r="B131" s="31"/>
      <c r="C131" s="26" t="s">
        <v>16</v>
      </c>
      <c r="D131" s="32"/>
      <c r="E131" s="32"/>
      <c r="F131" s="228" t="str">
        <f>F6</f>
        <v>CSS ORAVA Tvrdošín - stavebné úpravy a zateplenie obvodového plášťa budovy, pracovisko ul. SNP č.30</v>
      </c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32"/>
      <c r="R131" s="33"/>
    </row>
    <row r="132" spans="2:65" ht="30" customHeight="1" x14ac:dyDescent="0.3">
      <c r="B132" s="18"/>
      <c r="C132" s="26" t="s">
        <v>106</v>
      </c>
      <c r="D132" s="19"/>
      <c r="E132" s="19"/>
      <c r="F132" s="228" t="s">
        <v>107</v>
      </c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9"/>
      <c r="R132" s="20"/>
    </row>
    <row r="133" spans="2:65" s="1" customFormat="1" ht="36.950000000000003" customHeight="1" x14ac:dyDescent="0.3">
      <c r="B133" s="31"/>
      <c r="C133" s="65" t="s">
        <v>108</v>
      </c>
      <c r="D133" s="32"/>
      <c r="E133" s="32"/>
      <c r="F133" s="222" t="str">
        <f>F8</f>
        <v>a - stavebná časť</v>
      </c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32"/>
      <c r="R133" s="33"/>
    </row>
    <row r="134" spans="2:65" s="1" customFormat="1" ht="6.95" customHeight="1" x14ac:dyDescent="0.3"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3"/>
    </row>
    <row r="135" spans="2:65" s="1" customFormat="1" ht="18" customHeight="1" x14ac:dyDescent="0.3">
      <c r="B135" s="31"/>
      <c r="C135" s="26" t="s">
        <v>20</v>
      </c>
      <c r="D135" s="32"/>
      <c r="E135" s="32"/>
      <c r="F135" s="24" t="str">
        <f>F10</f>
        <v>Tvrdošín</v>
      </c>
      <c r="G135" s="32"/>
      <c r="H135" s="32"/>
      <c r="I135" s="32"/>
      <c r="J135" s="32"/>
      <c r="K135" s="26" t="s">
        <v>22</v>
      </c>
      <c r="L135" s="32"/>
      <c r="M135" s="234" t="str">
        <f>IF(O10="","",O10)</f>
        <v/>
      </c>
      <c r="N135" s="214"/>
      <c r="O135" s="214"/>
      <c r="P135" s="214"/>
      <c r="Q135" s="32"/>
      <c r="R135" s="33"/>
    </row>
    <row r="136" spans="2:65" s="1" customFormat="1" ht="6.95" customHeight="1" x14ac:dyDescent="0.3">
      <c r="B136" s="31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3"/>
    </row>
    <row r="137" spans="2:65" s="1" customFormat="1" ht="15" x14ac:dyDescent="0.3">
      <c r="B137" s="31"/>
      <c r="C137" s="26" t="s">
        <v>23</v>
      </c>
      <c r="D137" s="32"/>
      <c r="E137" s="32"/>
      <c r="F137" s="24" t="str">
        <f>E13</f>
        <v>Žilinský samosprávny kraj, Žilina</v>
      </c>
      <c r="G137" s="32"/>
      <c r="H137" s="32"/>
      <c r="I137" s="32"/>
      <c r="J137" s="32"/>
      <c r="K137" s="26" t="s">
        <v>29</v>
      </c>
      <c r="L137" s="32"/>
      <c r="M137" s="190" t="str">
        <f>E19</f>
        <v>PROPORTION s.r.o., Žilina</v>
      </c>
      <c r="N137" s="214"/>
      <c r="O137" s="214"/>
      <c r="P137" s="214"/>
      <c r="Q137" s="214"/>
      <c r="R137" s="33"/>
    </row>
    <row r="138" spans="2:65" s="1" customFormat="1" ht="14.45" customHeight="1" x14ac:dyDescent="0.3">
      <c r="B138" s="31"/>
      <c r="C138" s="26" t="s">
        <v>27</v>
      </c>
      <c r="D138" s="32"/>
      <c r="E138" s="32"/>
      <c r="F138" s="24" t="str">
        <f>IF(E16="","",E16)</f>
        <v>Vyplň údaj</v>
      </c>
      <c r="G138" s="32"/>
      <c r="H138" s="32"/>
      <c r="I138" s="32"/>
      <c r="J138" s="32"/>
      <c r="K138" s="26" t="s">
        <v>32</v>
      </c>
      <c r="L138" s="32"/>
      <c r="M138" s="190" t="str">
        <f>E22</f>
        <v>Miroslav Holeš</v>
      </c>
      <c r="N138" s="214"/>
      <c r="O138" s="214"/>
      <c r="P138" s="214"/>
      <c r="Q138" s="214"/>
      <c r="R138" s="33"/>
    </row>
    <row r="139" spans="2:65" s="1" customFormat="1" ht="10.35" customHeight="1" x14ac:dyDescent="0.3">
      <c r="B139" s="31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3"/>
    </row>
    <row r="140" spans="2:65" s="9" customFormat="1" ht="29.25" customHeight="1" x14ac:dyDescent="0.3">
      <c r="B140" s="143"/>
      <c r="C140" s="144" t="s">
        <v>150</v>
      </c>
      <c r="D140" s="145" t="s">
        <v>151</v>
      </c>
      <c r="E140" s="145" t="s">
        <v>56</v>
      </c>
      <c r="F140" s="242" t="s">
        <v>152</v>
      </c>
      <c r="G140" s="243"/>
      <c r="H140" s="243"/>
      <c r="I140" s="243"/>
      <c r="J140" s="145" t="s">
        <v>153</v>
      </c>
      <c r="K140" s="145" t="s">
        <v>154</v>
      </c>
      <c r="L140" s="244" t="s">
        <v>155</v>
      </c>
      <c r="M140" s="243"/>
      <c r="N140" s="242" t="s">
        <v>113</v>
      </c>
      <c r="O140" s="243"/>
      <c r="P140" s="243"/>
      <c r="Q140" s="245"/>
      <c r="R140" s="146"/>
      <c r="T140" s="73" t="s">
        <v>156</v>
      </c>
      <c r="U140" s="74" t="s">
        <v>38</v>
      </c>
      <c r="V140" s="74" t="s">
        <v>157</v>
      </c>
      <c r="W140" s="74" t="s">
        <v>158</v>
      </c>
      <c r="X140" s="74" t="s">
        <v>159</v>
      </c>
      <c r="Y140" s="74" t="s">
        <v>160</v>
      </c>
      <c r="Z140" s="74" t="s">
        <v>161</v>
      </c>
      <c r="AA140" s="75" t="s">
        <v>162</v>
      </c>
    </row>
    <row r="141" spans="2:65" s="1" customFormat="1" ht="29.25" customHeight="1" x14ac:dyDescent="0.35">
      <c r="B141" s="31"/>
      <c r="C141" s="77" t="s">
        <v>110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258">
        <f>BK141</f>
        <v>0</v>
      </c>
      <c r="O141" s="259"/>
      <c r="P141" s="259"/>
      <c r="Q141" s="259"/>
      <c r="R141" s="33"/>
      <c r="T141" s="76"/>
      <c r="U141" s="47"/>
      <c r="V141" s="47"/>
      <c r="W141" s="147">
        <f>W142+W242+W334+W338</f>
        <v>0</v>
      </c>
      <c r="X141" s="47"/>
      <c r="Y141" s="147">
        <f>Y142+Y242+Y334+Y338</f>
        <v>56.350472920000009</v>
      </c>
      <c r="Z141" s="47"/>
      <c r="AA141" s="148">
        <f>AA142+AA242+AA334+AA338</f>
        <v>26.9639095</v>
      </c>
      <c r="AT141" s="14" t="s">
        <v>73</v>
      </c>
      <c r="AU141" s="14" t="s">
        <v>115</v>
      </c>
      <c r="BK141" s="149">
        <f>BK142+BK242+BK334+BK338</f>
        <v>0</v>
      </c>
    </row>
    <row r="142" spans="2:65" s="10" customFormat="1" ht="37.35" customHeight="1" x14ac:dyDescent="0.35">
      <c r="B142" s="150"/>
      <c r="C142" s="151"/>
      <c r="D142" s="152" t="s">
        <v>116</v>
      </c>
      <c r="E142" s="152"/>
      <c r="F142" s="152"/>
      <c r="G142" s="152"/>
      <c r="H142" s="152"/>
      <c r="I142" s="152"/>
      <c r="J142" s="152"/>
      <c r="K142" s="152"/>
      <c r="L142" s="152"/>
      <c r="M142" s="152"/>
      <c r="N142" s="239">
        <f>BK142</f>
        <v>0</v>
      </c>
      <c r="O142" s="237"/>
      <c r="P142" s="237"/>
      <c r="Q142" s="237"/>
      <c r="R142" s="153"/>
      <c r="T142" s="154"/>
      <c r="U142" s="151"/>
      <c r="V142" s="151"/>
      <c r="W142" s="155">
        <f>W143+W152+W155+W165+W167+W171+W201+W240</f>
        <v>0</v>
      </c>
      <c r="X142" s="151"/>
      <c r="Y142" s="155">
        <f>Y143+Y152+Y155+Y165+Y167+Y171+Y201+Y240</f>
        <v>51.293425790000008</v>
      </c>
      <c r="Z142" s="151"/>
      <c r="AA142" s="156">
        <f>AA143+AA152+AA155+AA165+AA167+AA171+AA201+AA240</f>
        <v>26.687277999999999</v>
      </c>
      <c r="AR142" s="157" t="s">
        <v>81</v>
      </c>
      <c r="AT142" s="158" t="s">
        <v>73</v>
      </c>
      <c r="AU142" s="158" t="s">
        <v>74</v>
      </c>
      <c r="AY142" s="157" t="s">
        <v>163</v>
      </c>
      <c r="BK142" s="159">
        <f>BK143+BK152+BK155+BK165+BK167+BK171+BK201+BK240</f>
        <v>0</v>
      </c>
    </row>
    <row r="143" spans="2:65" s="10" customFormat="1" ht="19.899999999999999" customHeight="1" x14ac:dyDescent="0.3">
      <c r="B143" s="150"/>
      <c r="C143" s="151"/>
      <c r="D143" s="160" t="s">
        <v>117</v>
      </c>
      <c r="E143" s="160"/>
      <c r="F143" s="160"/>
      <c r="G143" s="160"/>
      <c r="H143" s="160"/>
      <c r="I143" s="160"/>
      <c r="J143" s="160"/>
      <c r="K143" s="160"/>
      <c r="L143" s="160"/>
      <c r="M143" s="160"/>
      <c r="N143" s="260">
        <f>BK143</f>
        <v>0</v>
      </c>
      <c r="O143" s="261"/>
      <c r="P143" s="261"/>
      <c r="Q143" s="261"/>
      <c r="R143" s="153"/>
      <c r="T143" s="154"/>
      <c r="U143" s="151"/>
      <c r="V143" s="151"/>
      <c r="W143" s="155">
        <f>SUM(W144:W151)</f>
        <v>0</v>
      </c>
      <c r="X143" s="151"/>
      <c r="Y143" s="155">
        <f>SUM(Y144:Y151)</f>
        <v>0</v>
      </c>
      <c r="Z143" s="151"/>
      <c r="AA143" s="156">
        <f>SUM(AA144:AA151)</f>
        <v>0</v>
      </c>
      <c r="AR143" s="157" t="s">
        <v>81</v>
      </c>
      <c r="AT143" s="158" t="s">
        <v>73</v>
      </c>
      <c r="AU143" s="158" t="s">
        <v>81</v>
      </c>
      <c r="AY143" s="157" t="s">
        <v>163</v>
      </c>
      <c r="BK143" s="159">
        <f>SUM(BK144:BK151)</f>
        <v>0</v>
      </c>
    </row>
    <row r="144" spans="2:65" s="1" customFormat="1" ht="22.5" customHeight="1" x14ac:dyDescent="0.3">
      <c r="B144" s="132"/>
      <c r="C144" s="161" t="s">
        <v>81</v>
      </c>
      <c r="D144" s="161" t="s">
        <v>164</v>
      </c>
      <c r="E144" s="162" t="s">
        <v>165</v>
      </c>
      <c r="F144" s="246" t="s">
        <v>166</v>
      </c>
      <c r="G144" s="247"/>
      <c r="H144" s="247"/>
      <c r="I144" s="247"/>
      <c r="J144" s="163" t="s">
        <v>167</v>
      </c>
      <c r="K144" s="164">
        <v>4.7080000000000002</v>
      </c>
      <c r="L144" s="248">
        <v>0</v>
      </c>
      <c r="M144" s="247"/>
      <c r="N144" s="249">
        <f t="shared" ref="N144:N151" si="5">ROUND(L144*K144,2)</f>
        <v>0</v>
      </c>
      <c r="O144" s="247"/>
      <c r="P144" s="247"/>
      <c r="Q144" s="247"/>
      <c r="R144" s="134"/>
      <c r="T144" s="165" t="s">
        <v>3</v>
      </c>
      <c r="U144" s="40" t="s">
        <v>41</v>
      </c>
      <c r="V144" s="32"/>
      <c r="W144" s="166">
        <f t="shared" ref="W144:W151" si="6">V144*K144</f>
        <v>0</v>
      </c>
      <c r="X144" s="166">
        <v>0</v>
      </c>
      <c r="Y144" s="166">
        <f t="shared" ref="Y144:Y151" si="7">X144*K144</f>
        <v>0</v>
      </c>
      <c r="Z144" s="166">
        <v>0</v>
      </c>
      <c r="AA144" s="167">
        <f t="shared" ref="AA144:AA151" si="8">Z144*K144</f>
        <v>0</v>
      </c>
      <c r="AR144" s="14" t="s">
        <v>168</v>
      </c>
      <c r="AT144" s="14" t="s">
        <v>164</v>
      </c>
      <c r="AU144" s="14" t="s">
        <v>85</v>
      </c>
      <c r="AY144" s="14" t="s">
        <v>163</v>
      </c>
      <c r="BE144" s="110">
        <f t="shared" ref="BE144:BE151" si="9">IF(U144="základná",N144,0)</f>
        <v>0</v>
      </c>
      <c r="BF144" s="110">
        <f t="shared" ref="BF144:BF151" si="10">IF(U144="znížená",N144,0)</f>
        <v>0</v>
      </c>
      <c r="BG144" s="110">
        <f t="shared" ref="BG144:BG151" si="11">IF(U144="zákl. prenesená",N144,0)</f>
        <v>0</v>
      </c>
      <c r="BH144" s="110">
        <f t="shared" ref="BH144:BH151" si="12">IF(U144="zníž. prenesená",N144,0)</f>
        <v>0</v>
      </c>
      <c r="BI144" s="110">
        <f t="shared" ref="BI144:BI151" si="13">IF(U144="nulová",N144,0)</f>
        <v>0</v>
      </c>
      <c r="BJ144" s="14" t="s">
        <v>85</v>
      </c>
      <c r="BK144" s="110">
        <f t="shared" ref="BK144:BK151" si="14">ROUND(L144*K144,2)</f>
        <v>0</v>
      </c>
      <c r="BL144" s="14" t="s">
        <v>168</v>
      </c>
      <c r="BM144" s="14" t="s">
        <v>169</v>
      </c>
    </row>
    <row r="145" spans="2:65" s="1" customFormat="1" ht="44.25" customHeight="1" x14ac:dyDescent="0.3">
      <c r="B145" s="132"/>
      <c r="C145" s="161" t="s">
        <v>85</v>
      </c>
      <c r="D145" s="161" t="s">
        <v>164</v>
      </c>
      <c r="E145" s="162" t="s">
        <v>170</v>
      </c>
      <c r="F145" s="246" t="s">
        <v>171</v>
      </c>
      <c r="G145" s="247"/>
      <c r="H145" s="247"/>
      <c r="I145" s="247"/>
      <c r="J145" s="163" t="s">
        <v>167</v>
      </c>
      <c r="K145" s="164">
        <v>4.7080000000000002</v>
      </c>
      <c r="L145" s="248">
        <v>0</v>
      </c>
      <c r="M145" s="247"/>
      <c r="N145" s="249">
        <f t="shared" si="5"/>
        <v>0</v>
      </c>
      <c r="O145" s="247"/>
      <c r="P145" s="247"/>
      <c r="Q145" s="247"/>
      <c r="R145" s="134"/>
      <c r="T145" s="165" t="s">
        <v>3</v>
      </c>
      <c r="U145" s="40" t="s">
        <v>41</v>
      </c>
      <c r="V145" s="32"/>
      <c r="W145" s="166">
        <f t="shared" si="6"/>
        <v>0</v>
      </c>
      <c r="X145" s="166">
        <v>0</v>
      </c>
      <c r="Y145" s="166">
        <f t="shared" si="7"/>
        <v>0</v>
      </c>
      <c r="Z145" s="166">
        <v>0</v>
      </c>
      <c r="AA145" s="167">
        <f t="shared" si="8"/>
        <v>0</v>
      </c>
      <c r="AR145" s="14" t="s">
        <v>168</v>
      </c>
      <c r="AT145" s="14" t="s">
        <v>164</v>
      </c>
      <c r="AU145" s="14" t="s">
        <v>85</v>
      </c>
      <c r="AY145" s="14" t="s">
        <v>163</v>
      </c>
      <c r="BE145" s="110">
        <f t="shared" si="9"/>
        <v>0</v>
      </c>
      <c r="BF145" s="110">
        <f t="shared" si="10"/>
        <v>0</v>
      </c>
      <c r="BG145" s="110">
        <f t="shared" si="11"/>
        <v>0</v>
      </c>
      <c r="BH145" s="110">
        <f t="shared" si="12"/>
        <v>0</v>
      </c>
      <c r="BI145" s="110">
        <f t="shared" si="13"/>
        <v>0</v>
      </c>
      <c r="BJ145" s="14" t="s">
        <v>85</v>
      </c>
      <c r="BK145" s="110">
        <f t="shared" si="14"/>
        <v>0</v>
      </c>
      <c r="BL145" s="14" t="s">
        <v>168</v>
      </c>
      <c r="BM145" s="14" t="s">
        <v>172</v>
      </c>
    </row>
    <row r="146" spans="2:65" s="1" customFormat="1" ht="31.5" customHeight="1" x14ac:dyDescent="0.3">
      <c r="B146" s="132"/>
      <c r="C146" s="161" t="s">
        <v>173</v>
      </c>
      <c r="D146" s="161" t="s">
        <v>164</v>
      </c>
      <c r="E146" s="162" t="s">
        <v>174</v>
      </c>
      <c r="F146" s="246" t="s">
        <v>175</v>
      </c>
      <c r="G146" s="247"/>
      <c r="H146" s="247"/>
      <c r="I146" s="247"/>
      <c r="J146" s="163" t="s">
        <v>167</v>
      </c>
      <c r="K146" s="164">
        <v>3.7080000000000002</v>
      </c>
      <c r="L146" s="248">
        <v>0</v>
      </c>
      <c r="M146" s="247"/>
      <c r="N146" s="249">
        <f t="shared" si="5"/>
        <v>0</v>
      </c>
      <c r="O146" s="247"/>
      <c r="P146" s="247"/>
      <c r="Q146" s="247"/>
      <c r="R146" s="134"/>
      <c r="T146" s="165" t="s">
        <v>3</v>
      </c>
      <c r="U146" s="40" t="s">
        <v>41</v>
      </c>
      <c r="V146" s="32"/>
      <c r="W146" s="166">
        <f t="shared" si="6"/>
        <v>0</v>
      </c>
      <c r="X146" s="166">
        <v>0</v>
      </c>
      <c r="Y146" s="166">
        <f t="shared" si="7"/>
        <v>0</v>
      </c>
      <c r="Z146" s="166">
        <v>0</v>
      </c>
      <c r="AA146" s="167">
        <f t="shared" si="8"/>
        <v>0</v>
      </c>
      <c r="AR146" s="14" t="s">
        <v>168</v>
      </c>
      <c r="AT146" s="14" t="s">
        <v>164</v>
      </c>
      <c r="AU146" s="14" t="s">
        <v>85</v>
      </c>
      <c r="AY146" s="14" t="s">
        <v>163</v>
      </c>
      <c r="BE146" s="110">
        <f t="shared" si="9"/>
        <v>0</v>
      </c>
      <c r="BF146" s="110">
        <f t="shared" si="10"/>
        <v>0</v>
      </c>
      <c r="BG146" s="110">
        <f t="shared" si="11"/>
        <v>0</v>
      </c>
      <c r="BH146" s="110">
        <f t="shared" si="12"/>
        <v>0</v>
      </c>
      <c r="BI146" s="110">
        <f t="shared" si="13"/>
        <v>0</v>
      </c>
      <c r="BJ146" s="14" t="s">
        <v>85</v>
      </c>
      <c r="BK146" s="110">
        <f t="shared" si="14"/>
        <v>0</v>
      </c>
      <c r="BL146" s="14" t="s">
        <v>168</v>
      </c>
      <c r="BM146" s="14" t="s">
        <v>176</v>
      </c>
    </row>
    <row r="147" spans="2:65" s="1" customFormat="1" ht="44.25" customHeight="1" x14ac:dyDescent="0.3">
      <c r="B147" s="132"/>
      <c r="C147" s="161" t="s">
        <v>168</v>
      </c>
      <c r="D147" s="161" t="s">
        <v>164</v>
      </c>
      <c r="E147" s="162" t="s">
        <v>177</v>
      </c>
      <c r="F147" s="246" t="s">
        <v>178</v>
      </c>
      <c r="G147" s="247"/>
      <c r="H147" s="247"/>
      <c r="I147" s="247"/>
      <c r="J147" s="163" t="s">
        <v>167</v>
      </c>
      <c r="K147" s="164">
        <v>25.956</v>
      </c>
      <c r="L147" s="248">
        <v>0</v>
      </c>
      <c r="M147" s="247"/>
      <c r="N147" s="249">
        <f t="shared" si="5"/>
        <v>0</v>
      </c>
      <c r="O147" s="247"/>
      <c r="P147" s="247"/>
      <c r="Q147" s="247"/>
      <c r="R147" s="134"/>
      <c r="T147" s="165" t="s">
        <v>3</v>
      </c>
      <c r="U147" s="40" t="s">
        <v>41</v>
      </c>
      <c r="V147" s="32"/>
      <c r="W147" s="166">
        <f t="shared" si="6"/>
        <v>0</v>
      </c>
      <c r="X147" s="166">
        <v>0</v>
      </c>
      <c r="Y147" s="166">
        <f t="shared" si="7"/>
        <v>0</v>
      </c>
      <c r="Z147" s="166">
        <v>0</v>
      </c>
      <c r="AA147" s="167">
        <f t="shared" si="8"/>
        <v>0</v>
      </c>
      <c r="AR147" s="14" t="s">
        <v>168</v>
      </c>
      <c r="AT147" s="14" t="s">
        <v>164</v>
      </c>
      <c r="AU147" s="14" t="s">
        <v>85</v>
      </c>
      <c r="AY147" s="14" t="s">
        <v>163</v>
      </c>
      <c r="BE147" s="110">
        <f t="shared" si="9"/>
        <v>0</v>
      </c>
      <c r="BF147" s="110">
        <f t="shared" si="10"/>
        <v>0</v>
      </c>
      <c r="BG147" s="110">
        <f t="shared" si="11"/>
        <v>0</v>
      </c>
      <c r="BH147" s="110">
        <f t="shared" si="12"/>
        <v>0</v>
      </c>
      <c r="BI147" s="110">
        <f t="shared" si="13"/>
        <v>0</v>
      </c>
      <c r="BJ147" s="14" t="s">
        <v>85</v>
      </c>
      <c r="BK147" s="110">
        <f t="shared" si="14"/>
        <v>0</v>
      </c>
      <c r="BL147" s="14" t="s">
        <v>168</v>
      </c>
      <c r="BM147" s="14" t="s">
        <v>179</v>
      </c>
    </row>
    <row r="148" spans="2:65" s="1" customFormat="1" ht="31.5" customHeight="1" x14ac:dyDescent="0.3">
      <c r="B148" s="132"/>
      <c r="C148" s="161" t="s">
        <v>180</v>
      </c>
      <c r="D148" s="161" t="s">
        <v>164</v>
      </c>
      <c r="E148" s="162" t="s">
        <v>181</v>
      </c>
      <c r="F148" s="246" t="s">
        <v>182</v>
      </c>
      <c r="G148" s="247"/>
      <c r="H148" s="247"/>
      <c r="I148" s="247"/>
      <c r="J148" s="163" t="s">
        <v>167</v>
      </c>
      <c r="K148" s="164">
        <v>3.7080000000000002</v>
      </c>
      <c r="L148" s="248">
        <v>0</v>
      </c>
      <c r="M148" s="247"/>
      <c r="N148" s="249">
        <f t="shared" si="5"/>
        <v>0</v>
      </c>
      <c r="O148" s="247"/>
      <c r="P148" s="247"/>
      <c r="Q148" s="247"/>
      <c r="R148" s="134"/>
      <c r="T148" s="165" t="s">
        <v>3</v>
      </c>
      <c r="U148" s="40" t="s">
        <v>41</v>
      </c>
      <c r="V148" s="32"/>
      <c r="W148" s="166">
        <f t="shared" si="6"/>
        <v>0</v>
      </c>
      <c r="X148" s="166">
        <v>0</v>
      </c>
      <c r="Y148" s="166">
        <f t="shared" si="7"/>
        <v>0</v>
      </c>
      <c r="Z148" s="166">
        <v>0</v>
      </c>
      <c r="AA148" s="167">
        <f t="shared" si="8"/>
        <v>0</v>
      </c>
      <c r="AR148" s="14" t="s">
        <v>168</v>
      </c>
      <c r="AT148" s="14" t="s">
        <v>164</v>
      </c>
      <c r="AU148" s="14" t="s">
        <v>85</v>
      </c>
      <c r="AY148" s="14" t="s">
        <v>163</v>
      </c>
      <c r="BE148" s="110">
        <f t="shared" si="9"/>
        <v>0</v>
      </c>
      <c r="BF148" s="110">
        <f t="shared" si="10"/>
        <v>0</v>
      </c>
      <c r="BG148" s="110">
        <f t="shared" si="11"/>
        <v>0</v>
      </c>
      <c r="BH148" s="110">
        <f t="shared" si="12"/>
        <v>0</v>
      </c>
      <c r="BI148" s="110">
        <f t="shared" si="13"/>
        <v>0</v>
      </c>
      <c r="BJ148" s="14" t="s">
        <v>85</v>
      </c>
      <c r="BK148" s="110">
        <f t="shared" si="14"/>
        <v>0</v>
      </c>
      <c r="BL148" s="14" t="s">
        <v>168</v>
      </c>
      <c r="BM148" s="14" t="s">
        <v>183</v>
      </c>
    </row>
    <row r="149" spans="2:65" s="1" customFormat="1" ht="44.25" customHeight="1" x14ac:dyDescent="0.3">
      <c r="B149" s="132"/>
      <c r="C149" s="161" t="s">
        <v>184</v>
      </c>
      <c r="D149" s="161" t="s">
        <v>164</v>
      </c>
      <c r="E149" s="162" t="s">
        <v>185</v>
      </c>
      <c r="F149" s="246" t="s">
        <v>186</v>
      </c>
      <c r="G149" s="247"/>
      <c r="H149" s="247"/>
      <c r="I149" s="247"/>
      <c r="J149" s="163" t="s">
        <v>167</v>
      </c>
      <c r="K149" s="164">
        <v>1</v>
      </c>
      <c r="L149" s="248">
        <v>0</v>
      </c>
      <c r="M149" s="247"/>
      <c r="N149" s="249">
        <f t="shared" si="5"/>
        <v>0</v>
      </c>
      <c r="O149" s="247"/>
      <c r="P149" s="247"/>
      <c r="Q149" s="247"/>
      <c r="R149" s="134"/>
      <c r="T149" s="165" t="s">
        <v>3</v>
      </c>
      <c r="U149" s="40" t="s">
        <v>41</v>
      </c>
      <c r="V149" s="32"/>
      <c r="W149" s="166">
        <f t="shared" si="6"/>
        <v>0</v>
      </c>
      <c r="X149" s="166">
        <v>0</v>
      </c>
      <c r="Y149" s="166">
        <f t="shared" si="7"/>
        <v>0</v>
      </c>
      <c r="Z149" s="166">
        <v>0</v>
      </c>
      <c r="AA149" s="167">
        <f t="shared" si="8"/>
        <v>0</v>
      </c>
      <c r="AR149" s="14" t="s">
        <v>168</v>
      </c>
      <c r="AT149" s="14" t="s">
        <v>164</v>
      </c>
      <c r="AU149" s="14" t="s">
        <v>85</v>
      </c>
      <c r="AY149" s="14" t="s">
        <v>163</v>
      </c>
      <c r="BE149" s="110">
        <f t="shared" si="9"/>
        <v>0</v>
      </c>
      <c r="BF149" s="110">
        <f t="shared" si="10"/>
        <v>0</v>
      </c>
      <c r="BG149" s="110">
        <f t="shared" si="11"/>
        <v>0</v>
      </c>
      <c r="BH149" s="110">
        <f t="shared" si="12"/>
        <v>0</v>
      </c>
      <c r="BI149" s="110">
        <f t="shared" si="13"/>
        <v>0</v>
      </c>
      <c r="BJ149" s="14" t="s">
        <v>85</v>
      </c>
      <c r="BK149" s="110">
        <f t="shared" si="14"/>
        <v>0</v>
      </c>
      <c r="BL149" s="14" t="s">
        <v>168</v>
      </c>
      <c r="BM149" s="14" t="s">
        <v>187</v>
      </c>
    </row>
    <row r="150" spans="2:65" s="1" customFormat="1" ht="22.5" customHeight="1" x14ac:dyDescent="0.3">
      <c r="B150" s="132"/>
      <c r="C150" s="161" t="s">
        <v>188</v>
      </c>
      <c r="D150" s="161" t="s">
        <v>164</v>
      </c>
      <c r="E150" s="162" t="s">
        <v>189</v>
      </c>
      <c r="F150" s="246" t="s">
        <v>190</v>
      </c>
      <c r="G150" s="247"/>
      <c r="H150" s="247"/>
      <c r="I150" s="247"/>
      <c r="J150" s="163" t="s">
        <v>167</v>
      </c>
      <c r="K150" s="164">
        <v>3.7080000000000002</v>
      </c>
      <c r="L150" s="248">
        <v>0</v>
      </c>
      <c r="M150" s="247"/>
      <c r="N150" s="249">
        <f t="shared" si="5"/>
        <v>0</v>
      </c>
      <c r="O150" s="247"/>
      <c r="P150" s="247"/>
      <c r="Q150" s="247"/>
      <c r="R150" s="134"/>
      <c r="T150" s="165" t="s">
        <v>3</v>
      </c>
      <c r="U150" s="40" t="s">
        <v>41</v>
      </c>
      <c r="V150" s="32"/>
      <c r="W150" s="166">
        <f t="shared" si="6"/>
        <v>0</v>
      </c>
      <c r="X150" s="166">
        <v>0</v>
      </c>
      <c r="Y150" s="166">
        <f t="shared" si="7"/>
        <v>0</v>
      </c>
      <c r="Z150" s="166">
        <v>0</v>
      </c>
      <c r="AA150" s="167">
        <f t="shared" si="8"/>
        <v>0</v>
      </c>
      <c r="AR150" s="14" t="s">
        <v>168</v>
      </c>
      <c r="AT150" s="14" t="s">
        <v>164</v>
      </c>
      <c r="AU150" s="14" t="s">
        <v>85</v>
      </c>
      <c r="AY150" s="14" t="s">
        <v>163</v>
      </c>
      <c r="BE150" s="110">
        <f t="shared" si="9"/>
        <v>0</v>
      </c>
      <c r="BF150" s="110">
        <f t="shared" si="10"/>
        <v>0</v>
      </c>
      <c r="BG150" s="110">
        <f t="shared" si="11"/>
        <v>0</v>
      </c>
      <c r="BH150" s="110">
        <f t="shared" si="12"/>
        <v>0</v>
      </c>
      <c r="BI150" s="110">
        <f t="shared" si="13"/>
        <v>0</v>
      </c>
      <c r="BJ150" s="14" t="s">
        <v>85</v>
      </c>
      <c r="BK150" s="110">
        <f t="shared" si="14"/>
        <v>0</v>
      </c>
      <c r="BL150" s="14" t="s">
        <v>168</v>
      </c>
      <c r="BM150" s="14" t="s">
        <v>191</v>
      </c>
    </row>
    <row r="151" spans="2:65" s="1" customFormat="1" ht="31.5" customHeight="1" x14ac:dyDescent="0.3">
      <c r="B151" s="132"/>
      <c r="C151" s="161" t="s">
        <v>192</v>
      </c>
      <c r="D151" s="161" t="s">
        <v>164</v>
      </c>
      <c r="E151" s="162" t="s">
        <v>193</v>
      </c>
      <c r="F151" s="246" t="s">
        <v>194</v>
      </c>
      <c r="G151" s="247"/>
      <c r="H151" s="247"/>
      <c r="I151" s="247"/>
      <c r="J151" s="163" t="s">
        <v>195</v>
      </c>
      <c r="K151" s="164">
        <v>6.3040000000000003</v>
      </c>
      <c r="L151" s="248">
        <v>0</v>
      </c>
      <c r="M151" s="247"/>
      <c r="N151" s="249">
        <f t="shared" si="5"/>
        <v>0</v>
      </c>
      <c r="O151" s="247"/>
      <c r="P151" s="247"/>
      <c r="Q151" s="247"/>
      <c r="R151" s="134"/>
      <c r="T151" s="165" t="s">
        <v>3</v>
      </c>
      <c r="U151" s="40" t="s">
        <v>41</v>
      </c>
      <c r="V151" s="32"/>
      <c r="W151" s="166">
        <f t="shared" si="6"/>
        <v>0</v>
      </c>
      <c r="X151" s="166">
        <v>0</v>
      </c>
      <c r="Y151" s="166">
        <f t="shared" si="7"/>
        <v>0</v>
      </c>
      <c r="Z151" s="166">
        <v>0</v>
      </c>
      <c r="AA151" s="167">
        <f t="shared" si="8"/>
        <v>0</v>
      </c>
      <c r="AR151" s="14" t="s">
        <v>168</v>
      </c>
      <c r="AT151" s="14" t="s">
        <v>164</v>
      </c>
      <c r="AU151" s="14" t="s">
        <v>85</v>
      </c>
      <c r="AY151" s="14" t="s">
        <v>163</v>
      </c>
      <c r="BE151" s="110">
        <f t="shared" si="9"/>
        <v>0</v>
      </c>
      <c r="BF151" s="110">
        <f t="shared" si="10"/>
        <v>0</v>
      </c>
      <c r="BG151" s="110">
        <f t="shared" si="11"/>
        <v>0</v>
      </c>
      <c r="BH151" s="110">
        <f t="shared" si="12"/>
        <v>0</v>
      </c>
      <c r="BI151" s="110">
        <f t="shared" si="13"/>
        <v>0</v>
      </c>
      <c r="BJ151" s="14" t="s">
        <v>85</v>
      </c>
      <c r="BK151" s="110">
        <f t="shared" si="14"/>
        <v>0</v>
      </c>
      <c r="BL151" s="14" t="s">
        <v>168</v>
      </c>
      <c r="BM151" s="14" t="s">
        <v>196</v>
      </c>
    </row>
    <row r="152" spans="2:65" s="10" customFormat="1" ht="29.85" customHeight="1" x14ac:dyDescent="0.3">
      <c r="B152" s="150"/>
      <c r="C152" s="151"/>
      <c r="D152" s="160" t="s">
        <v>118</v>
      </c>
      <c r="E152" s="160"/>
      <c r="F152" s="160"/>
      <c r="G152" s="160"/>
      <c r="H152" s="160"/>
      <c r="I152" s="160"/>
      <c r="J152" s="160"/>
      <c r="K152" s="160"/>
      <c r="L152" s="160"/>
      <c r="M152" s="160"/>
      <c r="N152" s="262">
        <f>BK152</f>
        <v>0</v>
      </c>
      <c r="O152" s="263"/>
      <c r="P152" s="263"/>
      <c r="Q152" s="263"/>
      <c r="R152" s="153"/>
      <c r="T152" s="154"/>
      <c r="U152" s="151"/>
      <c r="V152" s="151"/>
      <c r="W152" s="155">
        <f>SUM(W153:W154)</f>
        <v>0</v>
      </c>
      <c r="X152" s="151"/>
      <c r="Y152" s="155">
        <f>SUM(Y153:Y154)</f>
        <v>5.7666699999999998E-3</v>
      </c>
      <c r="Z152" s="151"/>
      <c r="AA152" s="156">
        <f>SUM(AA153:AA154)</f>
        <v>0</v>
      </c>
      <c r="AR152" s="157" t="s">
        <v>81</v>
      </c>
      <c r="AT152" s="158" t="s">
        <v>73</v>
      </c>
      <c r="AU152" s="158" t="s">
        <v>81</v>
      </c>
      <c r="AY152" s="157" t="s">
        <v>163</v>
      </c>
      <c r="BK152" s="159">
        <f>SUM(BK153:BK154)</f>
        <v>0</v>
      </c>
    </row>
    <row r="153" spans="2:65" s="1" customFormat="1" ht="31.5" customHeight="1" x14ac:dyDescent="0.3">
      <c r="B153" s="132"/>
      <c r="C153" s="161" t="s">
        <v>197</v>
      </c>
      <c r="D153" s="161" t="s">
        <v>164</v>
      </c>
      <c r="E153" s="162" t="s">
        <v>198</v>
      </c>
      <c r="F153" s="246" t="s">
        <v>199</v>
      </c>
      <c r="G153" s="247"/>
      <c r="H153" s="247"/>
      <c r="I153" s="247"/>
      <c r="J153" s="163" t="s">
        <v>200</v>
      </c>
      <c r="K153" s="164">
        <v>11.769</v>
      </c>
      <c r="L153" s="248">
        <v>0</v>
      </c>
      <c r="M153" s="247"/>
      <c r="N153" s="249">
        <f>ROUND(L153*K153,2)</f>
        <v>0</v>
      </c>
      <c r="O153" s="247"/>
      <c r="P153" s="247"/>
      <c r="Q153" s="247"/>
      <c r="R153" s="134"/>
      <c r="T153" s="165" t="s">
        <v>3</v>
      </c>
      <c r="U153" s="40" t="s">
        <v>41</v>
      </c>
      <c r="V153" s="32"/>
      <c r="W153" s="166">
        <f>V153*K153</f>
        <v>0</v>
      </c>
      <c r="X153" s="166">
        <v>3.0000000000000001E-5</v>
      </c>
      <c r="Y153" s="166">
        <f>X153*K153</f>
        <v>3.5307000000000003E-4</v>
      </c>
      <c r="Z153" s="166">
        <v>0</v>
      </c>
      <c r="AA153" s="167">
        <f>Z153*K153</f>
        <v>0</v>
      </c>
      <c r="AR153" s="14" t="s">
        <v>168</v>
      </c>
      <c r="AT153" s="14" t="s">
        <v>164</v>
      </c>
      <c r="AU153" s="14" t="s">
        <v>85</v>
      </c>
      <c r="AY153" s="14" t="s">
        <v>163</v>
      </c>
      <c r="BE153" s="110">
        <f>IF(U153="základná",N153,0)</f>
        <v>0</v>
      </c>
      <c r="BF153" s="110">
        <f>IF(U153="znížená",N153,0)</f>
        <v>0</v>
      </c>
      <c r="BG153" s="110">
        <f>IF(U153="zákl. prenesená",N153,0)</f>
        <v>0</v>
      </c>
      <c r="BH153" s="110">
        <f>IF(U153="zníž. prenesená",N153,0)</f>
        <v>0</v>
      </c>
      <c r="BI153" s="110">
        <f>IF(U153="nulová",N153,0)</f>
        <v>0</v>
      </c>
      <c r="BJ153" s="14" t="s">
        <v>85</v>
      </c>
      <c r="BK153" s="110">
        <f>ROUND(L153*K153,2)</f>
        <v>0</v>
      </c>
      <c r="BL153" s="14" t="s">
        <v>168</v>
      </c>
      <c r="BM153" s="14" t="s">
        <v>201</v>
      </c>
    </row>
    <row r="154" spans="2:65" s="1" customFormat="1" ht="31.5" customHeight="1" x14ac:dyDescent="0.3">
      <c r="B154" s="132"/>
      <c r="C154" s="168" t="s">
        <v>202</v>
      </c>
      <c r="D154" s="168" t="s">
        <v>203</v>
      </c>
      <c r="E154" s="169" t="s">
        <v>204</v>
      </c>
      <c r="F154" s="250" t="s">
        <v>205</v>
      </c>
      <c r="G154" s="251"/>
      <c r="H154" s="251"/>
      <c r="I154" s="251"/>
      <c r="J154" s="170" t="s">
        <v>200</v>
      </c>
      <c r="K154" s="171">
        <v>13.534000000000001</v>
      </c>
      <c r="L154" s="252">
        <v>0</v>
      </c>
      <c r="M154" s="251"/>
      <c r="N154" s="253">
        <f>ROUND(L154*K154,2)</f>
        <v>0</v>
      </c>
      <c r="O154" s="247"/>
      <c r="P154" s="247"/>
      <c r="Q154" s="247"/>
      <c r="R154" s="134"/>
      <c r="T154" s="165" t="s">
        <v>3</v>
      </c>
      <c r="U154" s="40" t="s">
        <v>41</v>
      </c>
      <c r="V154" s="32"/>
      <c r="W154" s="166">
        <f>V154*K154</f>
        <v>0</v>
      </c>
      <c r="X154" s="166">
        <v>4.0000000000000002E-4</v>
      </c>
      <c r="Y154" s="166">
        <f>X154*K154</f>
        <v>5.4136000000000002E-3</v>
      </c>
      <c r="Z154" s="166">
        <v>0</v>
      </c>
      <c r="AA154" s="167">
        <f>Z154*K154</f>
        <v>0</v>
      </c>
      <c r="AR154" s="14" t="s">
        <v>192</v>
      </c>
      <c r="AT154" s="14" t="s">
        <v>203</v>
      </c>
      <c r="AU154" s="14" t="s">
        <v>85</v>
      </c>
      <c r="AY154" s="14" t="s">
        <v>163</v>
      </c>
      <c r="BE154" s="110">
        <f>IF(U154="základná",N154,0)</f>
        <v>0</v>
      </c>
      <c r="BF154" s="110">
        <f>IF(U154="znížená",N154,0)</f>
        <v>0</v>
      </c>
      <c r="BG154" s="110">
        <f>IF(U154="zákl. prenesená",N154,0)</f>
        <v>0</v>
      </c>
      <c r="BH154" s="110">
        <f>IF(U154="zníž. prenesená",N154,0)</f>
        <v>0</v>
      </c>
      <c r="BI154" s="110">
        <f>IF(U154="nulová",N154,0)</f>
        <v>0</v>
      </c>
      <c r="BJ154" s="14" t="s">
        <v>85</v>
      </c>
      <c r="BK154" s="110">
        <f>ROUND(L154*K154,2)</f>
        <v>0</v>
      </c>
      <c r="BL154" s="14" t="s">
        <v>168</v>
      </c>
      <c r="BM154" s="14" t="s">
        <v>206</v>
      </c>
    </row>
    <row r="155" spans="2:65" s="10" customFormat="1" ht="29.85" customHeight="1" x14ac:dyDescent="0.3">
      <c r="B155" s="150"/>
      <c r="C155" s="151"/>
      <c r="D155" s="160" t="s">
        <v>119</v>
      </c>
      <c r="E155" s="160"/>
      <c r="F155" s="160"/>
      <c r="G155" s="160"/>
      <c r="H155" s="160"/>
      <c r="I155" s="160"/>
      <c r="J155" s="160"/>
      <c r="K155" s="160"/>
      <c r="L155" s="160"/>
      <c r="M155" s="160"/>
      <c r="N155" s="262">
        <f>BK155</f>
        <v>0</v>
      </c>
      <c r="O155" s="263"/>
      <c r="P155" s="263"/>
      <c r="Q155" s="263"/>
      <c r="R155" s="153"/>
      <c r="T155" s="154"/>
      <c r="U155" s="151"/>
      <c r="V155" s="151"/>
      <c r="W155" s="155">
        <f>SUM(W156:W164)</f>
        <v>0</v>
      </c>
      <c r="X155" s="151"/>
      <c r="Y155" s="155">
        <f>SUM(Y156:Y164)</f>
        <v>3.1510245899999996</v>
      </c>
      <c r="Z155" s="151"/>
      <c r="AA155" s="156">
        <f>SUM(AA156:AA164)</f>
        <v>0</v>
      </c>
      <c r="AR155" s="157" t="s">
        <v>81</v>
      </c>
      <c r="AT155" s="158" t="s">
        <v>73</v>
      </c>
      <c r="AU155" s="158" t="s">
        <v>81</v>
      </c>
      <c r="AY155" s="157" t="s">
        <v>163</v>
      </c>
      <c r="BK155" s="159">
        <f>SUM(BK156:BK164)</f>
        <v>0</v>
      </c>
    </row>
    <row r="156" spans="2:65" s="1" customFormat="1" ht="44.25" customHeight="1" x14ac:dyDescent="0.3">
      <c r="B156" s="132"/>
      <c r="C156" s="161" t="s">
        <v>207</v>
      </c>
      <c r="D156" s="161" t="s">
        <v>164</v>
      </c>
      <c r="E156" s="162" t="s">
        <v>208</v>
      </c>
      <c r="F156" s="246" t="s">
        <v>209</v>
      </c>
      <c r="G156" s="247"/>
      <c r="H156" s="247"/>
      <c r="I156" s="247"/>
      <c r="J156" s="163" t="s">
        <v>167</v>
      </c>
      <c r="K156" s="164">
        <v>0.20399999999999999</v>
      </c>
      <c r="L156" s="248">
        <v>0</v>
      </c>
      <c r="M156" s="247"/>
      <c r="N156" s="249">
        <f t="shared" ref="N156:N164" si="15">ROUND(L156*K156,2)</f>
        <v>0</v>
      </c>
      <c r="O156" s="247"/>
      <c r="P156" s="247"/>
      <c r="Q156" s="247"/>
      <c r="R156" s="134"/>
      <c r="T156" s="165" t="s">
        <v>3</v>
      </c>
      <c r="U156" s="40" t="s">
        <v>41</v>
      </c>
      <c r="V156" s="32"/>
      <c r="W156" s="166">
        <f t="shared" ref="W156:W164" si="16">V156*K156</f>
        <v>0</v>
      </c>
      <c r="X156" s="166">
        <v>1.88988</v>
      </c>
      <c r="Y156" s="166">
        <f t="shared" ref="Y156:Y164" si="17">X156*K156</f>
        <v>0.38553551999999996</v>
      </c>
      <c r="Z156" s="166">
        <v>0</v>
      </c>
      <c r="AA156" s="167">
        <f t="shared" ref="AA156:AA164" si="18">Z156*K156</f>
        <v>0</v>
      </c>
      <c r="AR156" s="14" t="s">
        <v>168</v>
      </c>
      <c r="AT156" s="14" t="s">
        <v>164</v>
      </c>
      <c r="AU156" s="14" t="s">
        <v>85</v>
      </c>
      <c r="AY156" s="14" t="s">
        <v>163</v>
      </c>
      <c r="BE156" s="110">
        <f t="shared" ref="BE156:BE164" si="19">IF(U156="základná",N156,0)</f>
        <v>0</v>
      </c>
      <c r="BF156" s="110">
        <f t="shared" ref="BF156:BF164" si="20">IF(U156="znížená",N156,0)</f>
        <v>0</v>
      </c>
      <c r="BG156" s="110">
        <f t="shared" ref="BG156:BG164" si="21">IF(U156="zákl. prenesená",N156,0)</f>
        <v>0</v>
      </c>
      <c r="BH156" s="110">
        <f t="shared" ref="BH156:BH164" si="22">IF(U156="zníž. prenesená",N156,0)</f>
        <v>0</v>
      </c>
      <c r="BI156" s="110">
        <f t="shared" ref="BI156:BI164" si="23">IF(U156="nulová",N156,0)</f>
        <v>0</v>
      </c>
      <c r="BJ156" s="14" t="s">
        <v>85</v>
      </c>
      <c r="BK156" s="110">
        <f t="shared" ref="BK156:BK164" si="24">ROUND(L156*K156,2)</f>
        <v>0</v>
      </c>
      <c r="BL156" s="14" t="s">
        <v>168</v>
      </c>
      <c r="BM156" s="14" t="s">
        <v>210</v>
      </c>
    </row>
    <row r="157" spans="2:65" s="1" customFormat="1" ht="44.25" customHeight="1" x14ac:dyDescent="0.3">
      <c r="B157" s="132"/>
      <c r="C157" s="161" t="s">
        <v>211</v>
      </c>
      <c r="D157" s="161" t="s">
        <v>164</v>
      </c>
      <c r="E157" s="162" t="s">
        <v>212</v>
      </c>
      <c r="F157" s="246" t="s">
        <v>213</v>
      </c>
      <c r="G157" s="247"/>
      <c r="H157" s="247"/>
      <c r="I157" s="247"/>
      <c r="J157" s="163" t="s">
        <v>214</v>
      </c>
      <c r="K157" s="164">
        <v>3</v>
      </c>
      <c r="L157" s="248">
        <v>0</v>
      </c>
      <c r="M157" s="247"/>
      <c r="N157" s="249">
        <f t="shared" si="15"/>
        <v>0</v>
      </c>
      <c r="O157" s="247"/>
      <c r="P157" s="247"/>
      <c r="Q157" s="247"/>
      <c r="R157" s="134"/>
      <c r="T157" s="165" t="s">
        <v>3</v>
      </c>
      <c r="U157" s="40" t="s">
        <v>41</v>
      </c>
      <c r="V157" s="32"/>
      <c r="W157" s="166">
        <f t="shared" si="16"/>
        <v>0</v>
      </c>
      <c r="X157" s="166">
        <v>2.5610000000000001E-2</v>
      </c>
      <c r="Y157" s="166">
        <f t="shared" si="17"/>
        <v>7.6830000000000009E-2</v>
      </c>
      <c r="Z157" s="166">
        <v>0</v>
      </c>
      <c r="AA157" s="167">
        <f t="shared" si="18"/>
        <v>0</v>
      </c>
      <c r="AR157" s="14" t="s">
        <v>168</v>
      </c>
      <c r="AT157" s="14" t="s">
        <v>164</v>
      </c>
      <c r="AU157" s="14" t="s">
        <v>85</v>
      </c>
      <c r="AY157" s="14" t="s">
        <v>163</v>
      </c>
      <c r="BE157" s="110">
        <f t="shared" si="19"/>
        <v>0</v>
      </c>
      <c r="BF157" s="110">
        <f t="shared" si="20"/>
        <v>0</v>
      </c>
      <c r="BG157" s="110">
        <f t="shared" si="21"/>
        <v>0</v>
      </c>
      <c r="BH157" s="110">
        <f t="shared" si="22"/>
        <v>0</v>
      </c>
      <c r="BI157" s="110">
        <f t="shared" si="23"/>
        <v>0</v>
      </c>
      <c r="BJ157" s="14" t="s">
        <v>85</v>
      </c>
      <c r="BK157" s="110">
        <f t="shared" si="24"/>
        <v>0</v>
      </c>
      <c r="BL157" s="14" t="s">
        <v>168</v>
      </c>
      <c r="BM157" s="14" t="s">
        <v>215</v>
      </c>
    </row>
    <row r="158" spans="2:65" s="1" customFormat="1" ht="22.5" customHeight="1" x14ac:dyDescent="0.3">
      <c r="B158" s="132"/>
      <c r="C158" s="168" t="s">
        <v>216</v>
      </c>
      <c r="D158" s="168" t="s">
        <v>203</v>
      </c>
      <c r="E158" s="169" t="s">
        <v>217</v>
      </c>
      <c r="F158" s="250" t="s">
        <v>218</v>
      </c>
      <c r="G158" s="251"/>
      <c r="H158" s="251"/>
      <c r="I158" s="251"/>
      <c r="J158" s="170" t="s">
        <v>214</v>
      </c>
      <c r="K158" s="171">
        <v>3.03</v>
      </c>
      <c r="L158" s="252">
        <v>0</v>
      </c>
      <c r="M158" s="251"/>
      <c r="N158" s="253">
        <f t="shared" si="15"/>
        <v>0</v>
      </c>
      <c r="O158" s="247"/>
      <c r="P158" s="247"/>
      <c r="Q158" s="247"/>
      <c r="R158" s="134"/>
      <c r="T158" s="165" t="s">
        <v>3</v>
      </c>
      <c r="U158" s="40" t="s">
        <v>41</v>
      </c>
      <c r="V158" s="32"/>
      <c r="W158" s="166">
        <f t="shared" si="16"/>
        <v>0</v>
      </c>
      <c r="X158" s="166">
        <v>1.4E-2</v>
      </c>
      <c r="Y158" s="166">
        <f t="shared" si="17"/>
        <v>4.2419999999999999E-2</v>
      </c>
      <c r="Z158" s="166">
        <v>0</v>
      </c>
      <c r="AA158" s="167">
        <f t="shared" si="18"/>
        <v>0</v>
      </c>
      <c r="AR158" s="14" t="s">
        <v>192</v>
      </c>
      <c r="AT158" s="14" t="s">
        <v>203</v>
      </c>
      <c r="AU158" s="14" t="s">
        <v>85</v>
      </c>
      <c r="AY158" s="14" t="s">
        <v>163</v>
      </c>
      <c r="BE158" s="110">
        <f t="shared" si="19"/>
        <v>0</v>
      </c>
      <c r="BF158" s="110">
        <f t="shared" si="20"/>
        <v>0</v>
      </c>
      <c r="BG158" s="110">
        <f t="shared" si="21"/>
        <v>0</v>
      </c>
      <c r="BH158" s="110">
        <f t="shared" si="22"/>
        <v>0</v>
      </c>
      <c r="BI158" s="110">
        <f t="shared" si="23"/>
        <v>0</v>
      </c>
      <c r="BJ158" s="14" t="s">
        <v>85</v>
      </c>
      <c r="BK158" s="110">
        <f t="shared" si="24"/>
        <v>0</v>
      </c>
      <c r="BL158" s="14" t="s">
        <v>168</v>
      </c>
      <c r="BM158" s="14" t="s">
        <v>219</v>
      </c>
    </row>
    <row r="159" spans="2:65" s="1" customFormat="1" ht="31.5" customHeight="1" x14ac:dyDescent="0.3">
      <c r="B159" s="132"/>
      <c r="C159" s="161" t="s">
        <v>220</v>
      </c>
      <c r="D159" s="161" t="s">
        <v>164</v>
      </c>
      <c r="E159" s="162" t="s">
        <v>221</v>
      </c>
      <c r="F159" s="246" t="s">
        <v>222</v>
      </c>
      <c r="G159" s="247"/>
      <c r="H159" s="247"/>
      <c r="I159" s="247"/>
      <c r="J159" s="163" t="s">
        <v>214</v>
      </c>
      <c r="K159" s="164">
        <v>3</v>
      </c>
      <c r="L159" s="248">
        <v>0</v>
      </c>
      <c r="M159" s="247"/>
      <c r="N159" s="249">
        <f t="shared" si="15"/>
        <v>0</v>
      </c>
      <c r="O159" s="247"/>
      <c r="P159" s="247"/>
      <c r="Q159" s="247"/>
      <c r="R159" s="134"/>
      <c r="T159" s="165" t="s">
        <v>3</v>
      </c>
      <c r="U159" s="40" t="s">
        <v>41</v>
      </c>
      <c r="V159" s="32"/>
      <c r="W159" s="166">
        <f t="shared" si="16"/>
        <v>0</v>
      </c>
      <c r="X159" s="166">
        <v>2.0449999999999999E-2</v>
      </c>
      <c r="Y159" s="166">
        <f t="shared" si="17"/>
        <v>6.1350000000000002E-2</v>
      </c>
      <c r="Z159" s="166">
        <v>0</v>
      </c>
      <c r="AA159" s="167">
        <f t="shared" si="18"/>
        <v>0</v>
      </c>
      <c r="AR159" s="14" t="s">
        <v>168</v>
      </c>
      <c r="AT159" s="14" t="s">
        <v>164</v>
      </c>
      <c r="AU159" s="14" t="s">
        <v>85</v>
      </c>
      <c r="AY159" s="14" t="s">
        <v>163</v>
      </c>
      <c r="BE159" s="110">
        <f t="shared" si="19"/>
        <v>0</v>
      </c>
      <c r="BF159" s="110">
        <f t="shared" si="20"/>
        <v>0</v>
      </c>
      <c r="BG159" s="110">
        <f t="shared" si="21"/>
        <v>0</v>
      </c>
      <c r="BH159" s="110">
        <f t="shared" si="22"/>
        <v>0</v>
      </c>
      <c r="BI159" s="110">
        <f t="shared" si="23"/>
        <v>0</v>
      </c>
      <c r="BJ159" s="14" t="s">
        <v>85</v>
      </c>
      <c r="BK159" s="110">
        <f t="shared" si="24"/>
        <v>0</v>
      </c>
      <c r="BL159" s="14" t="s">
        <v>168</v>
      </c>
      <c r="BM159" s="14" t="s">
        <v>223</v>
      </c>
    </row>
    <row r="160" spans="2:65" s="1" customFormat="1" ht="31.5" customHeight="1" x14ac:dyDescent="0.3">
      <c r="B160" s="132"/>
      <c r="C160" s="161" t="s">
        <v>224</v>
      </c>
      <c r="D160" s="161" t="s">
        <v>164</v>
      </c>
      <c r="E160" s="162" t="s">
        <v>225</v>
      </c>
      <c r="F160" s="246" t="s">
        <v>226</v>
      </c>
      <c r="G160" s="247"/>
      <c r="H160" s="247"/>
      <c r="I160" s="247"/>
      <c r="J160" s="163" t="s">
        <v>214</v>
      </c>
      <c r="K160" s="164">
        <v>3</v>
      </c>
      <c r="L160" s="248">
        <v>0</v>
      </c>
      <c r="M160" s="247"/>
      <c r="N160" s="249">
        <f t="shared" si="15"/>
        <v>0</v>
      </c>
      <c r="O160" s="247"/>
      <c r="P160" s="247"/>
      <c r="Q160" s="247"/>
      <c r="R160" s="134"/>
      <c r="T160" s="165" t="s">
        <v>3</v>
      </c>
      <c r="U160" s="40" t="s">
        <v>41</v>
      </c>
      <c r="V160" s="32"/>
      <c r="W160" s="166">
        <f t="shared" si="16"/>
        <v>0</v>
      </c>
      <c r="X160" s="166">
        <v>2.6579999999999999E-2</v>
      </c>
      <c r="Y160" s="166">
        <f t="shared" si="17"/>
        <v>7.9740000000000005E-2</v>
      </c>
      <c r="Z160" s="166">
        <v>0</v>
      </c>
      <c r="AA160" s="167">
        <f t="shared" si="18"/>
        <v>0</v>
      </c>
      <c r="AR160" s="14" t="s">
        <v>168</v>
      </c>
      <c r="AT160" s="14" t="s">
        <v>164</v>
      </c>
      <c r="AU160" s="14" t="s">
        <v>85</v>
      </c>
      <c r="AY160" s="14" t="s">
        <v>163</v>
      </c>
      <c r="BE160" s="110">
        <f t="shared" si="19"/>
        <v>0</v>
      </c>
      <c r="BF160" s="110">
        <f t="shared" si="20"/>
        <v>0</v>
      </c>
      <c r="BG160" s="110">
        <f t="shared" si="21"/>
        <v>0</v>
      </c>
      <c r="BH160" s="110">
        <f t="shared" si="22"/>
        <v>0</v>
      </c>
      <c r="BI160" s="110">
        <f t="shared" si="23"/>
        <v>0</v>
      </c>
      <c r="BJ160" s="14" t="s">
        <v>85</v>
      </c>
      <c r="BK160" s="110">
        <f t="shared" si="24"/>
        <v>0</v>
      </c>
      <c r="BL160" s="14" t="s">
        <v>168</v>
      </c>
      <c r="BM160" s="14" t="s">
        <v>227</v>
      </c>
    </row>
    <row r="161" spans="2:65" s="1" customFormat="1" ht="31.5" customHeight="1" x14ac:dyDescent="0.3">
      <c r="B161" s="132"/>
      <c r="C161" s="161" t="s">
        <v>228</v>
      </c>
      <c r="D161" s="161" t="s">
        <v>164</v>
      </c>
      <c r="E161" s="162" t="s">
        <v>229</v>
      </c>
      <c r="F161" s="246" t="s">
        <v>230</v>
      </c>
      <c r="G161" s="247"/>
      <c r="H161" s="247"/>
      <c r="I161" s="247"/>
      <c r="J161" s="163" t="s">
        <v>231</v>
      </c>
      <c r="K161" s="164">
        <v>19.29</v>
      </c>
      <c r="L161" s="248">
        <v>0</v>
      </c>
      <c r="M161" s="247"/>
      <c r="N161" s="249">
        <f t="shared" si="15"/>
        <v>0</v>
      </c>
      <c r="O161" s="247"/>
      <c r="P161" s="247"/>
      <c r="Q161" s="247"/>
      <c r="R161" s="134"/>
      <c r="T161" s="165" t="s">
        <v>3</v>
      </c>
      <c r="U161" s="40" t="s">
        <v>41</v>
      </c>
      <c r="V161" s="32"/>
      <c r="W161" s="166">
        <f t="shared" si="16"/>
        <v>0</v>
      </c>
      <c r="X161" s="166">
        <v>8.0000000000000007E-5</v>
      </c>
      <c r="Y161" s="166">
        <f t="shared" si="17"/>
        <v>1.5432E-3</v>
      </c>
      <c r="Z161" s="166">
        <v>0</v>
      </c>
      <c r="AA161" s="167">
        <f t="shared" si="18"/>
        <v>0</v>
      </c>
      <c r="AR161" s="14" t="s">
        <v>168</v>
      </c>
      <c r="AT161" s="14" t="s">
        <v>164</v>
      </c>
      <c r="AU161" s="14" t="s">
        <v>85</v>
      </c>
      <c r="AY161" s="14" t="s">
        <v>163</v>
      </c>
      <c r="BE161" s="110">
        <f t="shared" si="19"/>
        <v>0</v>
      </c>
      <c r="BF161" s="110">
        <f t="shared" si="20"/>
        <v>0</v>
      </c>
      <c r="BG161" s="110">
        <f t="shared" si="21"/>
        <v>0</v>
      </c>
      <c r="BH161" s="110">
        <f t="shared" si="22"/>
        <v>0</v>
      </c>
      <c r="BI161" s="110">
        <f t="shared" si="23"/>
        <v>0</v>
      </c>
      <c r="BJ161" s="14" t="s">
        <v>85</v>
      </c>
      <c r="BK161" s="110">
        <f t="shared" si="24"/>
        <v>0</v>
      </c>
      <c r="BL161" s="14" t="s">
        <v>168</v>
      </c>
      <c r="BM161" s="14" t="s">
        <v>232</v>
      </c>
    </row>
    <row r="162" spans="2:65" s="1" customFormat="1" ht="44.25" customHeight="1" x14ac:dyDescent="0.3">
      <c r="B162" s="132"/>
      <c r="C162" s="161" t="s">
        <v>233</v>
      </c>
      <c r="D162" s="161" t="s">
        <v>164</v>
      </c>
      <c r="E162" s="162" t="s">
        <v>234</v>
      </c>
      <c r="F162" s="246" t="s">
        <v>235</v>
      </c>
      <c r="G162" s="247"/>
      <c r="H162" s="247"/>
      <c r="I162" s="247"/>
      <c r="J162" s="163" t="s">
        <v>231</v>
      </c>
      <c r="K162" s="164">
        <v>29.5</v>
      </c>
      <c r="L162" s="248">
        <v>0</v>
      </c>
      <c r="M162" s="247"/>
      <c r="N162" s="249">
        <f t="shared" si="15"/>
        <v>0</v>
      </c>
      <c r="O162" s="247"/>
      <c r="P162" s="247"/>
      <c r="Q162" s="247"/>
      <c r="R162" s="134"/>
      <c r="T162" s="165" t="s">
        <v>3</v>
      </c>
      <c r="U162" s="40" t="s">
        <v>41</v>
      </c>
      <c r="V162" s="32"/>
      <c r="W162" s="166">
        <f t="shared" si="16"/>
        <v>0</v>
      </c>
      <c r="X162" s="166">
        <v>4.0000000000000003E-5</v>
      </c>
      <c r="Y162" s="166">
        <f t="shared" si="17"/>
        <v>1.1800000000000001E-3</v>
      </c>
      <c r="Z162" s="166">
        <v>0</v>
      </c>
      <c r="AA162" s="167">
        <f t="shared" si="18"/>
        <v>0</v>
      </c>
      <c r="AR162" s="14" t="s">
        <v>168</v>
      </c>
      <c r="AT162" s="14" t="s">
        <v>164</v>
      </c>
      <c r="AU162" s="14" t="s">
        <v>85</v>
      </c>
      <c r="AY162" s="14" t="s">
        <v>163</v>
      </c>
      <c r="BE162" s="110">
        <f t="shared" si="19"/>
        <v>0</v>
      </c>
      <c r="BF162" s="110">
        <f t="shared" si="20"/>
        <v>0</v>
      </c>
      <c r="BG162" s="110">
        <f t="shared" si="21"/>
        <v>0</v>
      </c>
      <c r="BH162" s="110">
        <f t="shared" si="22"/>
        <v>0</v>
      </c>
      <c r="BI162" s="110">
        <f t="shared" si="23"/>
        <v>0</v>
      </c>
      <c r="BJ162" s="14" t="s">
        <v>85</v>
      </c>
      <c r="BK162" s="110">
        <f t="shared" si="24"/>
        <v>0</v>
      </c>
      <c r="BL162" s="14" t="s">
        <v>168</v>
      </c>
      <c r="BM162" s="14" t="s">
        <v>236</v>
      </c>
    </row>
    <row r="163" spans="2:65" s="1" customFormat="1" ht="31.5" customHeight="1" x14ac:dyDescent="0.3">
      <c r="B163" s="132"/>
      <c r="C163" s="161" t="s">
        <v>237</v>
      </c>
      <c r="D163" s="161" t="s">
        <v>164</v>
      </c>
      <c r="E163" s="162" t="s">
        <v>238</v>
      </c>
      <c r="F163" s="246" t="s">
        <v>239</v>
      </c>
      <c r="G163" s="247"/>
      <c r="H163" s="247"/>
      <c r="I163" s="247"/>
      <c r="J163" s="163" t="s">
        <v>200</v>
      </c>
      <c r="K163" s="164">
        <v>24.263999999999999</v>
      </c>
      <c r="L163" s="248">
        <v>0</v>
      </c>
      <c r="M163" s="247"/>
      <c r="N163" s="249">
        <f t="shared" si="15"/>
        <v>0</v>
      </c>
      <c r="O163" s="247"/>
      <c r="P163" s="247"/>
      <c r="Q163" s="247"/>
      <c r="R163" s="134"/>
      <c r="T163" s="165" t="s">
        <v>3</v>
      </c>
      <c r="U163" s="40" t="s">
        <v>41</v>
      </c>
      <c r="V163" s="32"/>
      <c r="W163" s="166">
        <f t="shared" si="16"/>
        <v>0</v>
      </c>
      <c r="X163" s="166">
        <v>5.2380000000000003E-2</v>
      </c>
      <c r="Y163" s="166">
        <f t="shared" si="17"/>
        <v>1.27094832</v>
      </c>
      <c r="Z163" s="166">
        <v>0</v>
      </c>
      <c r="AA163" s="167">
        <f t="shared" si="18"/>
        <v>0</v>
      </c>
      <c r="AR163" s="14" t="s">
        <v>168</v>
      </c>
      <c r="AT163" s="14" t="s">
        <v>164</v>
      </c>
      <c r="AU163" s="14" t="s">
        <v>85</v>
      </c>
      <c r="AY163" s="14" t="s">
        <v>163</v>
      </c>
      <c r="BE163" s="110">
        <f t="shared" si="19"/>
        <v>0</v>
      </c>
      <c r="BF163" s="110">
        <f t="shared" si="20"/>
        <v>0</v>
      </c>
      <c r="BG163" s="110">
        <f t="shared" si="21"/>
        <v>0</v>
      </c>
      <c r="BH163" s="110">
        <f t="shared" si="22"/>
        <v>0</v>
      </c>
      <c r="BI163" s="110">
        <f t="shared" si="23"/>
        <v>0</v>
      </c>
      <c r="BJ163" s="14" t="s">
        <v>85</v>
      </c>
      <c r="BK163" s="110">
        <f t="shared" si="24"/>
        <v>0</v>
      </c>
      <c r="BL163" s="14" t="s">
        <v>168</v>
      </c>
      <c r="BM163" s="14" t="s">
        <v>240</v>
      </c>
    </row>
    <row r="164" spans="2:65" s="1" customFormat="1" ht="31.5" customHeight="1" x14ac:dyDescent="0.3">
      <c r="B164" s="132"/>
      <c r="C164" s="161" t="s">
        <v>241</v>
      </c>
      <c r="D164" s="161" t="s">
        <v>164</v>
      </c>
      <c r="E164" s="162" t="s">
        <v>242</v>
      </c>
      <c r="F164" s="246" t="s">
        <v>243</v>
      </c>
      <c r="G164" s="247"/>
      <c r="H164" s="247"/>
      <c r="I164" s="247"/>
      <c r="J164" s="163" t="s">
        <v>200</v>
      </c>
      <c r="K164" s="164">
        <v>17.585000000000001</v>
      </c>
      <c r="L164" s="248">
        <v>0</v>
      </c>
      <c r="M164" s="247"/>
      <c r="N164" s="249">
        <f t="shared" si="15"/>
        <v>0</v>
      </c>
      <c r="O164" s="247"/>
      <c r="P164" s="247"/>
      <c r="Q164" s="247"/>
      <c r="R164" s="134"/>
      <c r="T164" s="165" t="s">
        <v>3</v>
      </c>
      <c r="U164" s="40" t="s">
        <v>41</v>
      </c>
      <c r="V164" s="32"/>
      <c r="W164" s="166">
        <f t="shared" si="16"/>
        <v>0</v>
      </c>
      <c r="X164" s="166">
        <v>7.0029999999999995E-2</v>
      </c>
      <c r="Y164" s="166">
        <f t="shared" si="17"/>
        <v>1.2314775499999999</v>
      </c>
      <c r="Z164" s="166">
        <v>0</v>
      </c>
      <c r="AA164" s="167">
        <f t="shared" si="18"/>
        <v>0</v>
      </c>
      <c r="AR164" s="14" t="s">
        <v>168</v>
      </c>
      <c r="AT164" s="14" t="s">
        <v>164</v>
      </c>
      <c r="AU164" s="14" t="s">
        <v>85</v>
      </c>
      <c r="AY164" s="14" t="s">
        <v>163</v>
      </c>
      <c r="BE164" s="110">
        <f t="shared" si="19"/>
        <v>0</v>
      </c>
      <c r="BF164" s="110">
        <f t="shared" si="20"/>
        <v>0</v>
      </c>
      <c r="BG164" s="110">
        <f t="shared" si="21"/>
        <v>0</v>
      </c>
      <c r="BH164" s="110">
        <f t="shared" si="22"/>
        <v>0</v>
      </c>
      <c r="BI164" s="110">
        <f t="shared" si="23"/>
        <v>0</v>
      </c>
      <c r="BJ164" s="14" t="s">
        <v>85</v>
      </c>
      <c r="BK164" s="110">
        <f t="shared" si="24"/>
        <v>0</v>
      </c>
      <c r="BL164" s="14" t="s">
        <v>168</v>
      </c>
      <c r="BM164" s="14" t="s">
        <v>244</v>
      </c>
    </row>
    <row r="165" spans="2:65" s="10" customFormat="1" ht="29.85" customHeight="1" x14ac:dyDescent="0.3">
      <c r="B165" s="150"/>
      <c r="C165" s="151"/>
      <c r="D165" s="160" t="s">
        <v>120</v>
      </c>
      <c r="E165" s="160"/>
      <c r="F165" s="160"/>
      <c r="G165" s="160"/>
      <c r="H165" s="160"/>
      <c r="I165" s="160"/>
      <c r="J165" s="160"/>
      <c r="K165" s="160"/>
      <c r="L165" s="160"/>
      <c r="M165" s="160"/>
      <c r="N165" s="262">
        <f>BK165</f>
        <v>0</v>
      </c>
      <c r="O165" s="263"/>
      <c r="P165" s="263"/>
      <c r="Q165" s="263"/>
      <c r="R165" s="153"/>
      <c r="T165" s="154"/>
      <c r="U165" s="151"/>
      <c r="V165" s="151"/>
      <c r="W165" s="155">
        <f>W166</f>
        <v>0</v>
      </c>
      <c r="X165" s="151"/>
      <c r="Y165" s="155">
        <f>Y166</f>
        <v>0.36965999999999999</v>
      </c>
      <c r="Z165" s="151"/>
      <c r="AA165" s="156">
        <f>AA166</f>
        <v>0</v>
      </c>
      <c r="AR165" s="157" t="s">
        <v>81</v>
      </c>
      <c r="AT165" s="158" t="s">
        <v>73</v>
      </c>
      <c r="AU165" s="158" t="s">
        <v>81</v>
      </c>
      <c r="AY165" s="157" t="s">
        <v>163</v>
      </c>
      <c r="BK165" s="159">
        <f>BK166</f>
        <v>0</v>
      </c>
    </row>
    <row r="166" spans="2:65" s="1" customFormat="1" ht="31.5" customHeight="1" x14ac:dyDescent="0.3">
      <c r="B166" s="132"/>
      <c r="C166" s="161" t="s">
        <v>8</v>
      </c>
      <c r="D166" s="161" t="s">
        <v>164</v>
      </c>
      <c r="E166" s="162" t="s">
        <v>245</v>
      </c>
      <c r="F166" s="246" t="s">
        <v>246</v>
      </c>
      <c r="G166" s="247"/>
      <c r="H166" s="247"/>
      <c r="I166" s="247"/>
      <c r="J166" s="163" t="s">
        <v>214</v>
      </c>
      <c r="K166" s="164">
        <v>6</v>
      </c>
      <c r="L166" s="248">
        <v>0</v>
      </c>
      <c r="M166" s="247"/>
      <c r="N166" s="249">
        <f>ROUND(L166*K166,2)</f>
        <v>0</v>
      </c>
      <c r="O166" s="247"/>
      <c r="P166" s="247"/>
      <c r="Q166" s="247"/>
      <c r="R166" s="134"/>
      <c r="T166" s="165" t="s">
        <v>3</v>
      </c>
      <c r="U166" s="40" t="s">
        <v>41</v>
      </c>
      <c r="V166" s="32"/>
      <c r="W166" s="166">
        <f>V166*K166</f>
        <v>0</v>
      </c>
      <c r="X166" s="166">
        <v>6.1609999999999998E-2</v>
      </c>
      <c r="Y166" s="166">
        <f>X166*K166</f>
        <v>0.36965999999999999</v>
      </c>
      <c r="Z166" s="166">
        <v>0</v>
      </c>
      <c r="AA166" s="167">
        <f>Z166*K166</f>
        <v>0</v>
      </c>
      <c r="AR166" s="14" t="s">
        <v>168</v>
      </c>
      <c r="AT166" s="14" t="s">
        <v>164</v>
      </c>
      <c r="AU166" s="14" t="s">
        <v>85</v>
      </c>
      <c r="AY166" s="14" t="s">
        <v>163</v>
      </c>
      <c r="BE166" s="110">
        <f>IF(U166="základná",N166,0)</f>
        <v>0</v>
      </c>
      <c r="BF166" s="110">
        <f>IF(U166="znížená",N166,0)</f>
        <v>0</v>
      </c>
      <c r="BG166" s="110">
        <f>IF(U166="zákl. prenesená",N166,0)</f>
        <v>0</v>
      </c>
      <c r="BH166" s="110">
        <f>IF(U166="zníž. prenesená",N166,0)</f>
        <v>0</v>
      </c>
      <c r="BI166" s="110">
        <f>IF(U166="nulová",N166,0)</f>
        <v>0</v>
      </c>
      <c r="BJ166" s="14" t="s">
        <v>85</v>
      </c>
      <c r="BK166" s="110">
        <f>ROUND(L166*K166,2)</f>
        <v>0</v>
      </c>
      <c r="BL166" s="14" t="s">
        <v>168</v>
      </c>
      <c r="BM166" s="14" t="s">
        <v>247</v>
      </c>
    </row>
    <row r="167" spans="2:65" s="10" customFormat="1" ht="29.85" customHeight="1" x14ac:dyDescent="0.3">
      <c r="B167" s="150"/>
      <c r="C167" s="151"/>
      <c r="D167" s="160" t="s">
        <v>121</v>
      </c>
      <c r="E167" s="160"/>
      <c r="F167" s="160"/>
      <c r="G167" s="160"/>
      <c r="H167" s="160"/>
      <c r="I167" s="160"/>
      <c r="J167" s="160"/>
      <c r="K167" s="160"/>
      <c r="L167" s="160"/>
      <c r="M167" s="160"/>
      <c r="N167" s="262">
        <f>BK167</f>
        <v>0</v>
      </c>
      <c r="O167" s="263"/>
      <c r="P167" s="263"/>
      <c r="Q167" s="263"/>
      <c r="R167" s="153"/>
      <c r="T167" s="154"/>
      <c r="U167" s="151"/>
      <c r="V167" s="151"/>
      <c r="W167" s="155">
        <f>SUM(W168:W170)</f>
        <v>0</v>
      </c>
      <c r="X167" s="151"/>
      <c r="Y167" s="155">
        <f>SUM(Y168:Y170)</f>
        <v>0.80001999999999995</v>
      </c>
      <c r="Z167" s="151"/>
      <c r="AA167" s="156">
        <f>SUM(AA168:AA170)</f>
        <v>0</v>
      </c>
      <c r="AR167" s="157" t="s">
        <v>81</v>
      </c>
      <c r="AT167" s="158" t="s">
        <v>73</v>
      </c>
      <c r="AU167" s="158" t="s">
        <v>81</v>
      </c>
      <c r="AY167" s="157" t="s">
        <v>163</v>
      </c>
      <c r="BK167" s="159">
        <f>SUM(BK168:BK170)</f>
        <v>0</v>
      </c>
    </row>
    <row r="168" spans="2:65" s="1" customFormat="1" ht="31.5" customHeight="1" x14ac:dyDescent="0.3">
      <c r="B168" s="132"/>
      <c r="C168" s="161" t="s">
        <v>248</v>
      </c>
      <c r="D168" s="161" t="s">
        <v>164</v>
      </c>
      <c r="E168" s="162" t="s">
        <v>249</v>
      </c>
      <c r="F168" s="246" t="s">
        <v>250</v>
      </c>
      <c r="G168" s="247"/>
      <c r="H168" s="247"/>
      <c r="I168" s="247"/>
      <c r="J168" s="163" t="s">
        <v>200</v>
      </c>
      <c r="K168" s="164">
        <v>1.3</v>
      </c>
      <c r="L168" s="248">
        <v>0</v>
      </c>
      <c r="M168" s="247"/>
      <c r="N168" s="249">
        <f>ROUND(L168*K168,2)</f>
        <v>0</v>
      </c>
      <c r="O168" s="247"/>
      <c r="P168" s="247"/>
      <c r="Q168" s="247"/>
      <c r="R168" s="134"/>
      <c r="T168" s="165" t="s">
        <v>3</v>
      </c>
      <c r="U168" s="40" t="s">
        <v>41</v>
      </c>
      <c r="V168" s="32"/>
      <c r="W168" s="166">
        <f>V168*K168</f>
        <v>0</v>
      </c>
      <c r="X168" s="166">
        <v>0.37080000000000002</v>
      </c>
      <c r="Y168" s="166">
        <f>X168*K168</f>
        <v>0.48204000000000002</v>
      </c>
      <c r="Z168" s="166">
        <v>0</v>
      </c>
      <c r="AA168" s="167">
        <f>Z168*K168</f>
        <v>0</v>
      </c>
      <c r="AR168" s="14" t="s">
        <v>168</v>
      </c>
      <c r="AT168" s="14" t="s">
        <v>164</v>
      </c>
      <c r="AU168" s="14" t="s">
        <v>85</v>
      </c>
      <c r="AY168" s="14" t="s">
        <v>163</v>
      </c>
      <c r="BE168" s="110">
        <f>IF(U168="základná",N168,0)</f>
        <v>0</v>
      </c>
      <c r="BF168" s="110">
        <f>IF(U168="znížená",N168,0)</f>
        <v>0</v>
      </c>
      <c r="BG168" s="110">
        <f>IF(U168="zákl. prenesená",N168,0)</f>
        <v>0</v>
      </c>
      <c r="BH168" s="110">
        <f>IF(U168="zníž. prenesená",N168,0)</f>
        <v>0</v>
      </c>
      <c r="BI168" s="110">
        <f>IF(U168="nulová",N168,0)</f>
        <v>0</v>
      </c>
      <c r="BJ168" s="14" t="s">
        <v>85</v>
      </c>
      <c r="BK168" s="110">
        <f>ROUND(L168*K168,2)</f>
        <v>0</v>
      </c>
      <c r="BL168" s="14" t="s">
        <v>168</v>
      </c>
      <c r="BM168" s="14" t="s">
        <v>251</v>
      </c>
    </row>
    <row r="169" spans="2:65" s="1" customFormat="1" ht="31.5" customHeight="1" x14ac:dyDescent="0.3">
      <c r="B169" s="132"/>
      <c r="C169" s="161" t="s">
        <v>252</v>
      </c>
      <c r="D169" s="161" t="s">
        <v>164</v>
      </c>
      <c r="E169" s="162" t="s">
        <v>253</v>
      </c>
      <c r="F169" s="246" t="s">
        <v>254</v>
      </c>
      <c r="G169" s="247"/>
      <c r="H169" s="247"/>
      <c r="I169" s="247"/>
      <c r="J169" s="163" t="s">
        <v>200</v>
      </c>
      <c r="K169" s="164">
        <v>1.3</v>
      </c>
      <c r="L169" s="248">
        <v>0</v>
      </c>
      <c r="M169" s="247"/>
      <c r="N169" s="249">
        <f>ROUND(L169*K169,2)</f>
        <v>0</v>
      </c>
      <c r="O169" s="247"/>
      <c r="P169" s="247"/>
      <c r="Q169" s="247"/>
      <c r="R169" s="134"/>
      <c r="T169" s="165" t="s">
        <v>3</v>
      </c>
      <c r="U169" s="40" t="s">
        <v>41</v>
      </c>
      <c r="V169" s="32"/>
      <c r="W169" s="166">
        <f>V169*K169</f>
        <v>0</v>
      </c>
      <c r="X169" s="166">
        <v>0.112</v>
      </c>
      <c r="Y169" s="166">
        <f>X169*K169</f>
        <v>0.14560000000000001</v>
      </c>
      <c r="Z169" s="166">
        <v>0</v>
      </c>
      <c r="AA169" s="167">
        <f>Z169*K169</f>
        <v>0</v>
      </c>
      <c r="AR169" s="14" t="s">
        <v>168</v>
      </c>
      <c r="AT169" s="14" t="s">
        <v>164</v>
      </c>
      <c r="AU169" s="14" t="s">
        <v>85</v>
      </c>
      <c r="AY169" s="14" t="s">
        <v>163</v>
      </c>
      <c r="BE169" s="110">
        <f>IF(U169="základná",N169,0)</f>
        <v>0</v>
      </c>
      <c r="BF169" s="110">
        <f>IF(U169="znížená",N169,0)</f>
        <v>0</v>
      </c>
      <c r="BG169" s="110">
        <f>IF(U169="zákl. prenesená",N169,0)</f>
        <v>0</v>
      </c>
      <c r="BH169" s="110">
        <f>IF(U169="zníž. prenesená",N169,0)</f>
        <v>0</v>
      </c>
      <c r="BI169" s="110">
        <f>IF(U169="nulová",N169,0)</f>
        <v>0</v>
      </c>
      <c r="BJ169" s="14" t="s">
        <v>85</v>
      </c>
      <c r="BK169" s="110">
        <f>ROUND(L169*K169,2)</f>
        <v>0</v>
      </c>
      <c r="BL169" s="14" t="s">
        <v>168</v>
      </c>
      <c r="BM169" s="14" t="s">
        <v>255</v>
      </c>
    </row>
    <row r="170" spans="2:65" s="1" customFormat="1" ht="31.5" customHeight="1" x14ac:dyDescent="0.3">
      <c r="B170" s="132"/>
      <c r="C170" s="168" t="s">
        <v>256</v>
      </c>
      <c r="D170" s="168" t="s">
        <v>203</v>
      </c>
      <c r="E170" s="169" t="s">
        <v>257</v>
      </c>
      <c r="F170" s="250" t="s">
        <v>258</v>
      </c>
      <c r="G170" s="251"/>
      <c r="H170" s="251"/>
      <c r="I170" s="251"/>
      <c r="J170" s="170" t="s">
        <v>200</v>
      </c>
      <c r="K170" s="171">
        <v>1.3260000000000001</v>
      </c>
      <c r="L170" s="252">
        <v>0</v>
      </c>
      <c r="M170" s="251"/>
      <c r="N170" s="253">
        <f>ROUND(L170*K170,2)</f>
        <v>0</v>
      </c>
      <c r="O170" s="247"/>
      <c r="P170" s="247"/>
      <c r="Q170" s="247"/>
      <c r="R170" s="134"/>
      <c r="T170" s="165" t="s">
        <v>3</v>
      </c>
      <c r="U170" s="40" t="s">
        <v>41</v>
      </c>
      <c r="V170" s="32"/>
      <c r="W170" s="166">
        <f>V170*K170</f>
        <v>0</v>
      </c>
      <c r="X170" s="166">
        <v>0.13</v>
      </c>
      <c r="Y170" s="166">
        <f>X170*K170</f>
        <v>0.17238000000000001</v>
      </c>
      <c r="Z170" s="166">
        <v>0</v>
      </c>
      <c r="AA170" s="167">
        <f>Z170*K170</f>
        <v>0</v>
      </c>
      <c r="AR170" s="14" t="s">
        <v>192</v>
      </c>
      <c r="AT170" s="14" t="s">
        <v>203</v>
      </c>
      <c r="AU170" s="14" t="s">
        <v>85</v>
      </c>
      <c r="AY170" s="14" t="s">
        <v>163</v>
      </c>
      <c r="BE170" s="110">
        <f>IF(U170="základná",N170,0)</f>
        <v>0</v>
      </c>
      <c r="BF170" s="110">
        <f>IF(U170="znížená",N170,0)</f>
        <v>0</v>
      </c>
      <c r="BG170" s="110">
        <f>IF(U170="zákl. prenesená",N170,0)</f>
        <v>0</v>
      </c>
      <c r="BH170" s="110">
        <f>IF(U170="zníž. prenesená",N170,0)</f>
        <v>0</v>
      </c>
      <c r="BI170" s="110">
        <f>IF(U170="nulová",N170,0)</f>
        <v>0</v>
      </c>
      <c r="BJ170" s="14" t="s">
        <v>85</v>
      </c>
      <c r="BK170" s="110">
        <f>ROUND(L170*K170,2)</f>
        <v>0</v>
      </c>
      <c r="BL170" s="14" t="s">
        <v>168</v>
      </c>
      <c r="BM170" s="14" t="s">
        <v>259</v>
      </c>
    </row>
    <row r="171" spans="2:65" s="10" customFormat="1" ht="29.85" customHeight="1" x14ac:dyDescent="0.3">
      <c r="B171" s="150"/>
      <c r="C171" s="151"/>
      <c r="D171" s="160" t="s">
        <v>122</v>
      </c>
      <c r="E171" s="160"/>
      <c r="F171" s="160"/>
      <c r="G171" s="160"/>
      <c r="H171" s="160"/>
      <c r="I171" s="160"/>
      <c r="J171" s="160"/>
      <c r="K171" s="160"/>
      <c r="L171" s="160"/>
      <c r="M171" s="160"/>
      <c r="N171" s="262">
        <f>BK171</f>
        <v>0</v>
      </c>
      <c r="O171" s="263"/>
      <c r="P171" s="263"/>
      <c r="Q171" s="263"/>
      <c r="R171" s="153"/>
      <c r="T171" s="154"/>
      <c r="U171" s="151"/>
      <c r="V171" s="151"/>
      <c r="W171" s="155">
        <f>SUM(W172:W200)</f>
        <v>0</v>
      </c>
      <c r="X171" s="151"/>
      <c r="Y171" s="155">
        <f>SUM(Y172:Y200)</f>
        <v>24.67942999000001</v>
      </c>
      <c r="Z171" s="151"/>
      <c r="AA171" s="156">
        <f>SUM(AA172:AA200)</f>
        <v>0</v>
      </c>
      <c r="AR171" s="157" t="s">
        <v>81</v>
      </c>
      <c r="AT171" s="158" t="s">
        <v>73</v>
      </c>
      <c r="AU171" s="158" t="s">
        <v>81</v>
      </c>
      <c r="AY171" s="157" t="s">
        <v>163</v>
      </c>
      <c r="BK171" s="159">
        <f>SUM(BK172:BK200)</f>
        <v>0</v>
      </c>
    </row>
    <row r="172" spans="2:65" s="1" customFormat="1" ht="57" customHeight="1" x14ac:dyDescent="0.3">
      <c r="B172" s="132"/>
      <c r="C172" s="161" t="s">
        <v>260</v>
      </c>
      <c r="D172" s="161" t="s">
        <v>164</v>
      </c>
      <c r="E172" s="162" t="s">
        <v>261</v>
      </c>
      <c r="F172" s="246" t="s">
        <v>262</v>
      </c>
      <c r="G172" s="247"/>
      <c r="H172" s="247"/>
      <c r="I172" s="247"/>
      <c r="J172" s="163" t="s">
        <v>200</v>
      </c>
      <c r="K172" s="164">
        <v>239.06</v>
      </c>
      <c r="L172" s="248">
        <v>0</v>
      </c>
      <c r="M172" s="247"/>
      <c r="N172" s="249">
        <f t="shared" ref="N172:N200" si="25">ROUND(L172*K172,2)</f>
        <v>0</v>
      </c>
      <c r="O172" s="247"/>
      <c r="P172" s="247"/>
      <c r="Q172" s="247"/>
      <c r="R172" s="134"/>
      <c r="T172" s="165" t="s">
        <v>3</v>
      </c>
      <c r="U172" s="40" t="s">
        <v>41</v>
      </c>
      <c r="V172" s="32"/>
      <c r="W172" s="166">
        <f t="shared" ref="W172:W200" si="26">V172*K172</f>
        <v>0</v>
      </c>
      <c r="X172" s="166">
        <v>4.1700000000000001E-3</v>
      </c>
      <c r="Y172" s="166">
        <f t="shared" ref="Y172:Y200" si="27">X172*K172</f>
        <v>0.99688019999999999</v>
      </c>
      <c r="Z172" s="166">
        <v>0</v>
      </c>
      <c r="AA172" s="167">
        <f t="shared" ref="AA172:AA200" si="28">Z172*K172</f>
        <v>0</v>
      </c>
      <c r="AR172" s="14" t="s">
        <v>168</v>
      </c>
      <c r="AT172" s="14" t="s">
        <v>164</v>
      </c>
      <c r="AU172" s="14" t="s">
        <v>85</v>
      </c>
      <c r="AY172" s="14" t="s">
        <v>163</v>
      </c>
      <c r="BE172" s="110">
        <f t="shared" ref="BE172:BE200" si="29">IF(U172="základná",N172,0)</f>
        <v>0</v>
      </c>
      <c r="BF172" s="110">
        <f t="shared" ref="BF172:BF200" si="30">IF(U172="znížená",N172,0)</f>
        <v>0</v>
      </c>
      <c r="BG172" s="110">
        <f t="shared" ref="BG172:BG200" si="31">IF(U172="zákl. prenesená",N172,0)</f>
        <v>0</v>
      </c>
      <c r="BH172" s="110">
        <f t="shared" ref="BH172:BH200" si="32">IF(U172="zníž. prenesená",N172,0)</f>
        <v>0</v>
      </c>
      <c r="BI172" s="110">
        <f t="shared" ref="BI172:BI200" si="33">IF(U172="nulová",N172,0)</f>
        <v>0</v>
      </c>
      <c r="BJ172" s="14" t="s">
        <v>85</v>
      </c>
      <c r="BK172" s="110">
        <f t="shared" ref="BK172:BK200" si="34">ROUND(L172*K172,2)</f>
        <v>0</v>
      </c>
      <c r="BL172" s="14" t="s">
        <v>168</v>
      </c>
      <c r="BM172" s="14" t="s">
        <v>263</v>
      </c>
    </row>
    <row r="173" spans="2:65" s="1" customFormat="1" ht="31.5" customHeight="1" x14ac:dyDescent="0.3">
      <c r="B173" s="132"/>
      <c r="C173" s="161" t="s">
        <v>264</v>
      </c>
      <c r="D173" s="161" t="s">
        <v>164</v>
      </c>
      <c r="E173" s="162" t="s">
        <v>265</v>
      </c>
      <c r="F173" s="246" t="s">
        <v>266</v>
      </c>
      <c r="G173" s="247"/>
      <c r="H173" s="247"/>
      <c r="I173" s="247"/>
      <c r="J173" s="163" t="s">
        <v>200</v>
      </c>
      <c r="K173" s="164">
        <v>675.71799999999996</v>
      </c>
      <c r="L173" s="248">
        <v>0</v>
      </c>
      <c r="M173" s="247"/>
      <c r="N173" s="249">
        <f t="shared" si="25"/>
        <v>0</v>
      </c>
      <c r="O173" s="247"/>
      <c r="P173" s="247"/>
      <c r="Q173" s="247"/>
      <c r="R173" s="134"/>
      <c r="T173" s="165" t="s">
        <v>3</v>
      </c>
      <c r="U173" s="40" t="s">
        <v>41</v>
      </c>
      <c r="V173" s="32"/>
      <c r="W173" s="166">
        <f t="shared" si="26"/>
        <v>0</v>
      </c>
      <c r="X173" s="166">
        <v>3.98E-3</v>
      </c>
      <c r="Y173" s="166">
        <f t="shared" si="27"/>
        <v>2.6893576399999999</v>
      </c>
      <c r="Z173" s="166">
        <v>0</v>
      </c>
      <c r="AA173" s="167">
        <f t="shared" si="28"/>
        <v>0</v>
      </c>
      <c r="AR173" s="14" t="s">
        <v>168</v>
      </c>
      <c r="AT173" s="14" t="s">
        <v>164</v>
      </c>
      <c r="AU173" s="14" t="s">
        <v>85</v>
      </c>
      <c r="AY173" s="14" t="s">
        <v>163</v>
      </c>
      <c r="BE173" s="110">
        <f t="shared" si="29"/>
        <v>0</v>
      </c>
      <c r="BF173" s="110">
        <f t="shared" si="30"/>
        <v>0</v>
      </c>
      <c r="BG173" s="110">
        <f t="shared" si="31"/>
        <v>0</v>
      </c>
      <c r="BH173" s="110">
        <f t="shared" si="32"/>
        <v>0</v>
      </c>
      <c r="BI173" s="110">
        <f t="shared" si="33"/>
        <v>0</v>
      </c>
      <c r="BJ173" s="14" t="s">
        <v>85</v>
      </c>
      <c r="BK173" s="110">
        <f t="shared" si="34"/>
        <v>0</v>
      </c>
      <c r="BL173" s="14" t="s">
        <v>168</v>
      </c>
      <c r="BM173" s="14" t="s">
        <v>267</v>
      </c>
    </row>
    <row r="174" spans="2:65" s="1" customFormat="1" ht="22.5" customHeight="1" x14ac:dyDescent="0.3">
      <c r="B174" s="132"/>
      <c r="C174" s="161" t="s">
        <v>268</v>
      </c>
      <c r="D174" s="161" t="s">
        <v>164</v>
      </c>
      <c r="E174" s="162" t="s">
        <v>269</v>
      </c>
      <c r="F174" s="246" t="s">
        <v>270</v>
      </c>
      <c r="G174" s="247"/>
      <c r="H174" s="247"/>
      <c r="I174" s="247"/>
      <c r="J174" s="163" t="s">
        <v>200</v>
      </c>
      <c r="K174" s="164">
        <v>2.46</v>
      </c>
      <c r="L174" s="248">
        <v>0</v>
      </c>
      <c r="M174" s="247"/>
      <c r="N174" s="249">
        <f t="shared" si="25"/>
        <v>0</v>
      </c>
      <c r="O174" s="247"/>
      <c r="P174" s="247"/>
      <c r="Q174" s="247"/>
      <c r="R174" s="134"/>
      <c r="T174" s="165" t="s">
        <v>3</v>
      </c>
      <c r="U174" s="40" t="s">
        <v>41</v>
      </c>
      <c r="V174" s="32"/>
      <c r="W174" s="166">
        <f t="shared" si="26"/>
        <v>0</v>
      </c>
      <c r="X174" s="166">
        <v>3.7560000000000003E-2</v>
      </c>
      <c r="Y174" s="166">
        <f t="shared" si="27"/>
        <v>9.239760000000001E-2</v>
      </c>
      <c r="Z174" s="166">
        <v>0</v>
      </c>
      <c r="AA174" s="167">
        <f t="shared" si="28"/>
        <v>0</v>
      </c>
      <c r="AR174" s="14" t="s">
        <v>168</v>
      </c>
      <c r="AT174" s="14" t="s">
        <v>164</v>
      </c>
      <c r="AU174" s="14" t="s">
        <v>85</v>
      </c>
      <c r="AY174" s="14" t="s">
        <v>163</v>
      </c>
      <c r="BE174" s="110">
        <f t="shared" si="29"/>
        <v>0</v>
      </c>
      <c r="BF174" s="110">
        <f t="shared" si="30"/>
        <v>0</v>
      </c>
      <c r="BG174" s="110">
        <f t="shared" si="31"/>
        <v>0</v>
      </c>
      <c r="BH174" s="110">
        <f t="shared" si="32"/>
        <v>0</v>
      </c>
      <c r="BI174" s="110">
        <f t="shared" si="33"/>
        <v>0</v>
      </c>
      <c r="BJ174" s="14" t="s">
        <v>85</v>
      </c>
      <c r="BK174" s="110">
        <f t="shared" si="34"/>
        <v>0</v>
      </c>
      <c r="BL174" s="14" t="s">
        <v>168</v>
      </c>
      <c r="BM174" s="14" t="s">
        <v>271</v>
      </c>
    </row>
    <row r="175" spans="2:65" s="1" customFormat="1" ht="31.5" customHeight="1" x14ac:dyDescent="0.3">
      <c r="B175" s="132"/>
      <c r="C175" s="161" t="s">
        <v>272</v>
      </c>
      <c r="D175" s="161" t="s">
        <v>164</v>
      </c>
      <c r="E175" s="162" t="s">
        <v>273</v>
      </c>
      <c r="F175" s="246" t="s">
        <v>274</v>
      </c>
      <c r="G175" s="247"/>
      <c r="H175" s="247"/>
      <c r="I175" s="247"/>
      <c r="J175" s="163" t="s">
        <v>200</v>
      </c>
      <c r="K175" s="164">
        <v>20.292000000000002</v>
      </c>
      <c r="L175" s="248">
        <v>0</v>
      </c>
      <c r="M175" s="247"/>
      <c r="N175" s="249">
        <f t="shared" si="25"/>
        <v>0</v>
      </c>
      <c r="O175" s="247"/>
      <c r="P175" s="247"/>
      <c r="Q175" s="247"/>
      <c r="R175" s="134"/>
      <c r="T175" s="165" t="s">
        <v>3</v>
      </c>
      <c r="U175" s="40" t="s">
        <v>41</v>
      </c>
      <c r="V175" s="32"/>
      <c r="W175" s="166">
        <f t="shared" si="26"/>
        <v>0</v>
      </c>
      <c r="X175" s="166">
        <v>3.9570000000000001E-2</v>
      </c>
      <c r="Y175" s="166">
        <f t="shared" si="27"/>
        <v>0.80295444000000005</v>
      </c>
      <c r="Z175" s="166">
        <v>0</v>
      </c>
      <c r="AA175" s="167">
        <f t="shared" si="28"/>
        <v>0</v>
      </c>
      <c r="AR175" s="14" t="s">
        <v>168</v>
      </c>
      <c r="AT175" s="14" t="s">
        <v>164</v>
      </c>
      <c r="AU175" s="14" t="s">
        <v>85</v>
      </c>
      <c r="AY175" s="14" t="s">
        <v>163</v>
      </c>
      <c r="BE175" s="110">
        <f t="shared" si="29"/>
        <v>0</v>
      </c>
      <c r="BF175" s="110">
        <f t="shared" si="30"/>
        <v>0</v>
      </c>
      <c r="BG175" s="110">
        <f t="shared" si="31"/>
        <v>0</v>
      </c>
      <c r="BH175" s="110">
        <f t="shared" si="32"/>
        <v>0</v>
      </c>
      <c r="BI175" s="110">
        <f t="shared" si="33"/>
        <v>0</v>
      </c>
      <c r="BJ175" s="14" t="s">
        <v>85</v>
      </c>
      <c r="BK175" s="110">
        <f t="shared" si="34"/>
        <v>0</v>
      </c>
      <c r="BL175" s="14" t="s">
        <v>168</v>
      </c>
      <c r="BM175" s="14" t="s">
        <v>275</v>
      </c>
    </row>
    <row r="176" spans="2:65" s="1" customFormat="1" ht="31.5" customHeight="1" x14ac:dyDescent="0.3">
      <c r="B176" s="132"/>
      <c r="C176" s="161" t="s">
        <v>276</v>
      </c>
      <c r="D176" s="161" t="s">
        <v>164</v>
      </c>
      <c r="E176" s="162" t="s">
        <v>277</v>
      </c>
      <c r="F176" s="246" t="s">
        <v>278</v>
      </c>
      <c r="G176" s="247"/>
      <c r="H176" s="247"/>
      <c r="I176" s="247"/>
      <c r="J176" s="163" t="s">
        <v>200</v>
      </c>
      <c r="K176" s="164">
        <v>63.405999999999999</v>
      </c>
      <c r="L176" s="248">
        <v>0</v>
      </c>
      <c r="M176" s="247"/>
      <c r="N176" s="249">
        <f t="shared" si="25"/>
        <v>0</v>
      </c>
      <c r="O176" s="247"/>
      <c r="P176" s="247"/>
      <c r="Q176" s="247"/>
      <c r="R176" s="134"/>
      <c r="T176" s="165" t="s">
        <v>3</v>
      </c>
      <c r="U176" s="40" t="s">
        <v>41</v>
      </c>
      <c r="V176" s="32"/>
      <c r="W176" s="166">
        <f t="shared" si="26"/>
        <v>0</v>
      </c>
      <c r="X176" s="166">
        <v>4.7200000000000002E-3</v>
      </c>
      <c r="Y176" s="166">
        <f t="shared" si="27"/>
        <v>0.29927631999999998</v>
      </c>
      <c r="Z176" s="166">
        <v>0</v>
      </c>
      <c r="AA176" s="167">
        <f t="shared" si="28"/>
        <v>0</v>
      </c>
      <c r="AR176" s="14" t="s">
        <v>168</v>
      </c>
      <c r="AT176" s="14" t="s">
        <v>164</v>
      </c>
      <c r="AU176" s="14" t="s">
        <v>85</v>
      </c>
      <c r="AY176" s="14" t="s">
        <v>163</v>
      </c>
      <c r="BE176" s="110">
        <f t="shared" si="29"/>
        <v>0</v>
      </c>
      <c r="BF176" s="110">
        <f t="shared" si="30"/>
        <v>0</v>
      </c>
      <c r="BG176" s="110">
        <f t="shared" si="31"/>
        <v>0</v>
      </c>
      <c r="BH176" s="110">
        <f t="shared" si="32"/>
        <v>0</v>
      </c>
      <c r="BI176" s="110">
        <f t="shared" si="33"/>
        <v>0</v>
      </c>
      <c r="BJ176" s="14" t="s">
        <v>85</v>
      </c>
      <c r="BK176" s="110">
        <f t="shared" si="34"/>
        <v>0</v>
      </c>
      <c r="BL176" s="14" t="s">
        <v>168</v>
      </c>
      <c r="BM176" s="14" t="s">
        <v>279</v>
      </c>
    </row>
    <row r="177" spans="2:65" s="1" customFormat="1" ht="31.5" customHeight="1" x14ac:dyDescent="0.3">
      <c r="B177" s="132"/>
      <c r="C177" s="161" t="s">
        <v>280</v>
      </c>
      <c r="D177" s="161" t="s">
        <v>164</v>
      </c>
      <c r="E177" s="162" t="s">
        <v>281</v>
      </c>
      <c r="F177" s="246" t="s">
        <v>282</v>
      </c>
      <c r="G177" s="247"/>
      <c r="H177" s="247"/>
      <c r="I177" s="247"/>
      <c r="J177" s="163" t="s">
        <v>200</v>
      </c>
      <c r="K177" s="164">
        <v>83.697999999999993</v>
      </c>
      <c r="L177" s="248">
        <v>0</v>
      </c>
      <c r="M177" s="247"/>
      <c r="N177" s="249">
        <f t="shared" si="25"/>
        <v>0</v>
      </c>
      <c r="O177" s="247"/>
      <c r="P177" s="247"/>
      <c r="Q177" s="247"/>
      <c r="R177" s="134"/>
      <c r="T177" s="165" t="s">
        <v>3</v>
      </c>
      <c r="U177" s="40" t="s">
        <v>41</v>
      </c>
      <c r="V177" s="32"/>
      <c r="W177" s="166">
        <f t="shared" si="26"/>
        <v>0</v>
      </c>
      <c r="X177" s="166">
        <v>4.1599999999999996E-3</v>
      </c>
      <c r="Y177" s="166">
        <f t="shared" si="27"/>
        <v>0.34818367999999994</v>
      </c>
      <c r="Z177" s="166">
        <v>0</v>
      </c>
      <c r="AA177" s="167">
        <f t="shared" si="28"/>
        <v>0</v>
      </c>
      <c r="AR177" s="14" t="s">
        <v>168</v>
      </c>
      <c r="AT177" s="14" t="s">
        <v>164</v>
      </c>
      <c r="AU177" s="14" t="s">
        <v>85</v>
      </c>
      <c r="AY177" s="14" t="s">
        <v>163</v>
      </c>
      <c r="BE177" s="110">
        <f t="shared" si="29"/>
        <v>0</v>
      </c>
      <c r="BF177" s="110">
        <f t="shared" si="30"/>
        <v>0</v>
      </c>
      <c r="BG177" s="110">
        <f t="shared" si="31"/>
        <v>0</v>
      </c>
      <c r="BH177" s="110">
        <f t="shared" si="32"/>
        <v>0</v>
      </c>
      <c r="BI177" s="110">
        <f t="shared" si="33"/>
        <v>0</v>
      </c>
      <c r="BJ177" s="14" t="s">
        <v>85</v>
      </c>
      <c r="BK177" s="110">
        <f t="shared" si="34"/>
        <v>0</v>
      </c>
      <c r="BL177" s="14" t="s">
        <v>168</v>
      </c>
      <c r="BM177" s="14" t="s">
        <v>283</v>
      </c>
    </row>
    <row r="178" spans="2:65" s="1" customFormat="1" ht="44.25" customHeight="1" x14ac:dyDescent="0.3">
      <c r="B178" s="132"/>
      <c r="C178" s="161" t="s">
        <v>284</v>
      </c>
      <c r="D178" s="161" t="s">
        <v>164</v>
      </c>
      <c r="E178" s="162" t="s">
        <v>285</v>
      </c>
      <c r="F178" s="246" t="s">
        <v>286</v>
      </c>
      <c r="G178" s="247"/>
      <c r="H178" s="247"/>
      <c r="I178" s="247"/>
      <c r="J178" s="163" t="s">
        <v>200</v>
      </c>
      <c r="K178" s="164">
        <v>338.733</v>
      </c>
      <c r="L178" s="248">
        <v>0</v>
      </c>
      <c r="M178" s="247"/>
      <c r="N178" s="249">
        <f t="shared" si="25"/>
        <v>0</v>
      </c>
      <c r="O178" s="247"/>
      <c r="P178" s="247"/>
      <c r="Q178" s="247"/>
      <c r="R178" s="134"/>
      <c r="T178" s="165" t="s">
        <v>3</v>
      </c>
      <c r="U178" s="40" t="s">
        <v>41</v>
      </c>
      <c r="V178" s="32"/>
      <c r="W178" s="166">
        <f t="shared" si="26"/>
        <v>0</v>
      </c>
      <c r="X178" s="166">
        <v>7.2399999999999999E-3</v>
      </c>
      <c r="Y178" s="166">
        <f t="shared" si="27"/>
        <v>2.4524269200000002</v>
      </c>
      <c r="Z178" s="166">
        <v>0</v>
      </c>
      <c r="AA178" s="167">
        <f t="shared" si="28"/>
        <v>0</v>
      </c>
      <c r="AR178" s="14" t="s">
        <v>168</v>
      </c>
      <c r="AT178" s="14" t="s">
        <v>164</v>
      </c>
      <c r="AU178" s="14" t="s">
        <v>85</v>
      </c>
      <c r="AY178" s="14" t="s">
        <v>163</v>
      </c>
      <c r="BE178" s="110">
        <f t="shared" si="29"/>
        <v>0</v>
      </c>
      <c r="BF178" s="110">
        <f t="shared" si="30"/>
        <v>0</v>
      </c>
      <c r="BG178" s="110">
        <f t="shared" si="31"/>
        <v>0</v>
      </c>
      <c r="BH178" s="110">
        <f t="shared" si="32"/>
        <v>0</v>
      </c>
      <c r="BI178" s="110">
        <f t="shared" si="33"/>
        <v>0</v>
      </c>
      <c r="BJ178" s="14" t="s">
        <v>85</v>
      </c>
      <c r="BK178" s="110">
        <f t="shared" si="34"/>
        <v>0</v>
      </c>
      <c r="BL178" s="14" t="s">
        <v>168</v>
      </c>
      <c r="BM178" s="14" t="s">
        <v>287</v>
      </c>
    </row>
    <row r="179" spans="2:65" s="1" customFormat="1" ht="44.25" customHeight="1" x14ac:dyDescent="0.3">
      <c r="B179" s="132"/>
      <c r="C179" s="161" t="s">
        <v>288</v>
      </c>
      <c r="D179" s="161" t="s">
        <v>164</v>
      </c>
      <c r="E179" s="162" t="s">
        <v>289</v>
      </c>
      <c r="F179" s="246" t="s">
        <v>290</v>
      </c>
      <c r="G179" s="247"/>
      <c r="H179" s="247"/>
      <c r="I179" s="247"/>
      <c r="J179" s="163" t="s">
        <v>200</v>
      </c>
      <c r="K179" s="164">
        <v>338.733</v>
      </c>
      <c r="L179" s="248">
        <v>0</v>
      </c>
      <c r="M179" s="247"/>
      <c r="N179" s="249">
        <f t="shared" si="25"/>
        <v>0</v>
      </c>
      <c r="O179" s="247"/>
      <c r="P179" s="247"/>
      <c r="Q179" s="247"/>
      <c r="R179" s="134"/>
      <c r="T179" s="165" t="s">
        <v>3</v>
      </c>
      <c r="U179" s="40" t="s">
        <v>41</v>
      </c>
      <c r="V179" s="32"/>
      <c r="W179" s="166">
        <f t="shared" si="26"/>
        <v>0</v>
      </c>
      <c r="X179" s="166">
        <v>2.4499999999999999E-3</v>
      </c>
      <c r="Y179" s="166">
        <f t="shared" si="27"/>
        <v>0.82989584999999999</v>
      </c>
      <c r="Z179" s="166">
        <v>0</v>
      </c>
      <c r="AA179" s="167">
        <f t="shared" si="28"/>
        <v>0</v>
      </c>
      <c r="AR179" s="14" t="s">
        <v>168</v>
      </c>
      <c r="AT179" s="14" t="s">
        <v>164</v>
      </c>
      <c r="AU179" s="14" t="s">
        <v>85</v>
      </c>
      <c r="AY179" s="14" t="s">
        <v>163</v>
      </c>
      <c r="BE179" s="110">
        <f t="shared" si="29"/>
        <v>0</v>
      </c>
      <c r="BF179" s="110">
        <f t="shared" si="30"/>
        <v>0</v>
      </c>
      <c r="BG179" s="110">
        <f t="shared" si="31"/>
        <v>0</v>
      </c>
      <c r="BH179" s="110">
        <f t="shared" si="32"/>
        <v>0</v>
      </c>
      <c r="BI179" s="110">
        <f t="shared" si="33"/>
        <v>0</v>
      </c>
      <c r="BJ179" s="14" t="s">
        <v>85</v>
      </c>
      <c r="BK179" s="110">
        <f t="shared" si="34"/>
        <v>0</v>
      </c>
      <c r="BL179" s="14" t="s">
        <v>168</v>
      </c>
      <c r="BM179" s="14" t="s">
        <v>291</v>
      </c>
    </row>
    <row r="180" spans="2:65" s="1" customFormat="1" ht="31.5" customHeight="1" x14ac:dyDescent="0.3">
      <c r="B180" s="132"/>
      <c r="C180" s="161" t="s">
        <v>292</v>
      </c>
      <c r="D180" s="161" t="s">
        <v>164</v>
      </c>
      <c r="E180" s="162" t="s">
        <v>293</v>
      </c>
      <c r="F180" s="246" t="s">
        <v>294</v>
      </c>
      <c r="G180" s="247"/>
      <c r="H180" s="247"/>
      <c r="I180" s="247"/>
      <c r="J180" s="163" t="s">
        <v>200</v>
      </c>
      <c r="K180" s="164">
        <v>338.733</v>
      </c>
      <c r="L180" s="248">
        <v>0</v>
      </c>
      <c r="M180" s="247"/>
      <c r="N180" s="249">
        <f t="shared" si="25"/>
        <v>0</v>
      </c>
      <c r="O180" s="247"/>
      <c r="P180" s="247"/>
      <c r="Q180" s="247"/>
      <c r="R180" s="134"/>
      <c r="T180" s="165" t="s">
        <v>3</v>
      </c>
      <c r="U180" s="40" t="s">
        <v>41</v>
      </c>
      <c r="V180" s="32"/>
      <c r="W180" s="166">
        <f t="shared" si="26"/>
        <v>0</v>
      </c>
      <c r="X180" s="166">
        <v>1E-4</v>
      </c>
      <c r="Y180" s="166">
        <f t="shared" si="27"/>
        <v>3.3873300000000002E-2</v>
      </c>
      <c r="Z180" s="166">
        <v>0</v>
      </c>
      <c r="AA180" s="167">
        <f t="shared" si="28"/>
        <v>0</v>
      </c>
      <c r="AR180" s="14" t="s">
        <v>168</v>
      </c>
      <c r="AT180" s="14" t="s">
        <v>164</v>
      </c>
      <c r="AU180" s="14" t="s">
        <v>85</v>
      </c>
      <c r="AY180" s="14" t="s">
        <v>163</v>
      </c>
      <c r="BE180" s="110">
        <f t="shared" si="29"/>
        <v>0</v>
      </c>
      <c r="BF180" s="110">
        <f t="shared" si="30"/>
        <v>0</v>
      </c>
      <c r="BG180" s="110">
        <f t="shared" si="31"/>
        <v>0</v>
      </c>
      <c r="BH180" s="110">
        <f t="shared" si="32"/>
        <v>0</v>
      </c>
      <c r="BI180" s="110">
        <f t="shared" si="33"/>
        <v>0</v>
      </c>
      <c r="BJ180" s="14" t="s">
        <v>85</v>
      </c>
      <c r="BK180" s="110">
        <f t="shared" si="34"/>
        <v>0</v>
      </c>
      <c r="BL180" s="14" t="s">
        <v>168</v>
      </c>
      <c r="BM180" s="14" t="s">
        <v>295</v>
      </c>
    </row>
    <row r="181" spans="2:65" s="1" customFormat="1" ht="44.25" customHeight="1" x14ac:dyDescent="0.3">
      <c r="B181" s="132"/>
      <c r="C181" s="161" t="s">
        <v>296</v>
      </c>
      <c r="D181" s="161" t="s">
        <v>164</v>
      </c>
      <c r="E181" s="162" t="s">
        <v>297</v>
      </c>
      <c r="F181" s="246" t="s">
        <v>298</v>
      </c>
      <c r="G181" s="247"/>
      <c r="H181" s="247"/>
      <c r="I181" s="247"/>
      <c r="J181" s="163" t="s">
        <v>200</v>
      </c>
      <c r="K181" s="164">
        <v>32.5</v>
      </c>
      <c r="L181" s="248">
        <v>0</v>
      </c>
      <c r="M181" s="247"/>
      <c r="N181" s="249">
        <f t="shared" si="25"/>
        <v>0</v>
      </c>
      <c r="O181" s="247"/>
      <c r="P181" s="247"/>
      <c r="Q181" s="247"/>
      <c r="R181" s="134"/>
      <c r="T181" s="165" t="s">
        <v>3</v>
      </c>
      <c r="U181" s="40" t="s">
        <v>41</v>
      </c>
      <c r="V181" s="32"/>
      <c r="W181" s="166">
        <f t="shared" si="26"/>
        <v>0</v>
      </c>
      <c r="X181" s="166">
        <v>4.1599999999999996E-3</v>
      </c>
      <c r="Y181" s="166">
        <f t="shared" si="27"/>
        <v>0.13519999999999999</v>
      </c>
      <c r="Z181" s="166">
        <v>0</v>
      </c>
      <c r="AA181" s="167">
        <f t="shared" si="28"/>
        <v>0</v>
      </c>
      <c r="AR181" s="14" t="s">
        <v>168</v>
      </c>
      <c r="AT181" s="14" t="s">
        <v>164</v>
      </c>
      <c r="AU181" s="14" t="s">
        <v>85</v>
      </c>
      <c r="AY181" s="14" t="s">
        <v>163</v>
      </c>
      <c r="BE181" s="110">
        <f t="shared" si="29"/>
        <v>0</v>
      </c>
      <c r="BF181" s="110">
        <f t="shared" si="30"/>
        <v>0</v>
      </c>
      <c r="BG181" s="110">
        <f t="shared" si="31"/>
        <v>0</v>
      </c>
      <c r="BH181" s="110">
        <f t="shared" si="32"/>
        <v>0</v>
      </c>
      <c r="BI181" s="110">
        <f t="shared" si="33"/>
        <v>0</v>
      </c>
      <c r="BJ181" s="14" t="s">
        <v>85</v>
      </c>
      <c r="BK181" s="110">
        <f t="shared" si="34"/>
        <v>0</v>
      </c>
      <c r="BL181" s="14" t="s">
        <v>168</v>
      </c>
      <c r="BM181" s="14" t="s">
        <v>299</v>
      </c>
    </row>
    <row r="182" spans="2:65" s="1" customFormat="1" ht="57" customHeight="1" x14ac:dyDescent="0.3">
      <c r="B182" s="132"/>
      <c r="C182" s="161" t="s">
        <v>300</v>
      </c>
      <c r="D182" s="161" t="s">
        <v>164</v>
      </c>
      <c r="E182" s="162" t="s">
        <v>301</v>
      </c>
      <c r="F182" s="246" t="s">
        <v>302</v>
      </c>
      <c r="G182" s="247"/>
      <c r="H182" s="247"/>
      <c r="I182" s="247"/>
      <c r="J182" s="163" t="s">
        <v>200</v>
      </c>
      <c r="K182" s="164">
        <v>25.335000000000001</v>
      </c>
      <c r="L182" s="248">
        <v>0</v>
      </c>
      <c r="M182" s="247"/>
      <c r="N182" s="249">
        <f t="shared" si="25"/>
        <v>0</v>
      </c>
      <c r="O182" s="247"/>
      <c r="P182" s="247"/>
      <c r="Q182" s="247"/>
      <c r="R182" s="134"/>
      <c r="T182" s="165" t="s">
        <v>3</v>
      </c>
      <c r="U182" s="40" t="s">
        <v>41</v>
      </c>
      <c r="V182" s="32"/>
      <c r="W182" s="166">
        <f t="shared" si="26"/>
        <v>0</v>
      </c>
      <c r="X182" s="166">
        <v>1.389E-2</v>
      </c>
      <c r="Y182" s="166">
        <f t="shared" si="27"/>
        <v>0.35190315</v>
      </c>
      <c r="Z182" s="166">
        <v>0</v>
      </c>
      <c r="AA182" s="167">
        <f t="shared" si="28"/>
        <v>0</v>
      </c>
      <c r="AR182" s="14" t="s">
        <v>168</v>
      </c>
      <c r="AT182" s="14" t="s">
        <v>164</v>
      </c>
      <c r="AU182" s="14" t="s">
        <v>85</v>
      </c>
      <c r="AY182" s="14" t="s">
        <v>163</v>
      </c>
      <c r="BE182" s="110">
        <f t="shared" si="29"/>
        <v>0</v>
      </c>
      <c r="BF182" s="110">
        <f t="shared" si="30"/>
        <v>0</v>
      </c>
      <c r="BG182" s="110">
        <f t="shared" si="31"/>
        <v>0</v>
      </c>
      <c r="BH182" s="110">
        <f t="shared" si="32"/>
        <v>0</v>
      </c>
      <c r="BI182" s="110">
        <f t="shared" si="33"/>
        <v>0</v>
      </c>
      <c r="BJ182" s="14" t="s">
        <v>85</v>
      </c>
      <c r="BK182" s="110">
        <f t="shared" si="34"/>
        <v>0</v>
      </c>
      <c r="BL182" s="14" t="s">
        <v>168</v>
      </c>
      <c r="BM182" s="14" t="s">
        <v>303</v>
      </c>
    </row>
    <row r="183" spans="2:65" s="1" customFormat="1" ht="57" customHeight="1" x14ac:dyDescent="0.3">
      <c r="B183" s="132"/>
      <c r="C183" s="161" t="s">
        <v>304</v>
      </c>
      <c r="D183" s="161" t="s">
        <v>164</v>
      </c>
      <c r="E183" s="162" t="s">
        <v>305</v>
      </c>
      <c r="F183" s="246" t="s">
        <v>306</v>
      </c>
      <c r="G183" s="247"/>
      <c r="H183" s="247"/>
      <c r="I183" s="247"/>
      <c r="J183" s="163" t="s">
        <v>200</v>
      </c>
      <c r="K183" s="164">
        <v>1.2150000000000001</v>
      </c>
      <c r="L183" s="248">
        <v>0</v>
      </c>
      <c r="M183" s="247"/>
      <c r="N183" s="249">
        <f t="shared" si="25"/>
        <v>0</v>
      </c>
      <c r="O183" s="247"/>
      <c r="P183" s="247"/>
      <c r="Q183" s="247"/>
      <c r="R183" s="134"/>
      <c r="T183" s="165" t="s">
        <v>3</v>
      </c>
      <c r="U183" s="40" t="s">
        <v>41</v>
      </c>
      <c r="V183" s="32"/>
      <c r="W183" s="166">
        <f t="shared" si="26"/>
        <v>0</v>
      </c>
      <c r="X183" s="166">
        <v>1.389E-2</v>
      </c>
      <c r="Y183" s="166">
        <f t="shared" si="27"/>
        <v>1.6876350000000002E-2</v>
      </c>
      <c r="Z183" s="166">
        <v>0</v>
      </c>
      <c r="AA183" s="167">
        <f t="shared" si="28"/>
        <v>0</v>
      </c>
      <c r="AR183" s="14" t="s">
        <v>168</v>
      </c>
      <c r="AT183" s="14" t="s">
        <v>164</v>
      </c>
      <c r="AU183" s="14" t="s">
        <v>85</v>
      </c>
      <c r="AY183" s="14" t="s">
        <v>163</v>
      </c>
      <c r="BE183" s="110">
        <f t="shared" si="29"/>
        <v>0</v>
      </c>
      <c r="BF183" s="110">
        <f t="shared" si="30"/>
        <v>0</v>
      </c>
      <c r="BG183" s="110">
        <f t="shared" si="31"/>
        <v>0</v>
      </c>
      <c r="BH183" s="110">
        <f t="shared" si="32"/>
        <v>0</v>
      </c>
      <c r="BI183" s="110">
        <f t="shared" si="33"/>
        <v>0</v>
      </c>
      <c r="BJ183" s="14" t="s">
        <v>85</v>
      </c>
      <c r="BK183" s="110">
        <f t="shared" si="34"/>
        <v>0</v>
      </c>
      <c r="BL183" s="14" t="s">
        <v>168</v>
      </c>
      <c r="BM183" s="14" t="s">
        <v>307</v>
      </c>
    </row>
    <row r="184" spans="2:65" s="1" customFormat="1" ht="57" customHeight="1" x14ac:dyDescent="0.3">
      <c r="B184" s="132"/>
      <c r="C184" s="161" t="s">
        <v>308</v>
      </c>
      <c r="D184" s="161" t="s">
        <v>164</v>
      </c>
      <c r="E184" s="162" t="s">
        <v>309</v>
      </c>
      <c r="F184" s="246" t="s">
        <v>310</v>
      </c>
      <c r="G184" s="247"/>
      <c r="H184" s="247"/>
      <c r="I184" s="247"/>
      <c r="J184" s="163" t="s">
        <v>200</v>
      </c>
      <c r="K184" s="164">
        <v>32.5</v>
      </c>
      <c r="L184" s="248">
        <v>0</v>
      </c>
      <c r="M184" s="247"/>
      <c r="N184" s="249">
        <f t="shared" si="25"/>
        <v>0</v>
      </c>
      <c r="O184" s="247"/>
      <c r="P184" s="247"/>
      <c r="Q184" s="247"/>
      <c r="R184" s="134"/>
      <c r="T184" s="165" t="s">
        <v>3</v>
      </c>
      <c r="U184" s="40" t="s">
        <v>41</v>
      </c>
      <c r="V184" s="32"/>
      <c r="W184" s="166">
        <f t="shared" si="26"/>
        <v>0</v>
      </c>
      <c r="X184" s="166">
        <v>1.515E-2</v>
      </c>
      <c r="Y184" s="166">
        <f t="shared" si="27"/>
        <v>0.49237500000000001</v>
      </c>
      <c r="Z184" s="166">
        <v>0</v>
      </c>
      <c r="AA184" s="167">
        <f t="shared" si="28"/>
        <v>0</v>
      </c>
      <c r="AR184" s="14" t="s">
        <v>168</v>
      </c>
      <c r="AT184" s="14" t="s">
        <v>164</v>
      </c>
      <c r="AU184" s="14" t="s">
        <v>85</v>
      </c>
      <c r="AY184" s="14" t="s">
        <v>163</v>
      </c>
      <c r="BE184" s="110">
        <f t="shared" si="29"/>
        <v>0</v>
      </c>
      <c r="BF184" s="110">
        <f t="shared" si="30"/>
        <v>0</v>
      </c>
      <c r="BG184" s="110">
        <f t="shared" si="31"/>
        <v>0</v>
      </c>
      <c r="BH184" s="110">
        <f t="shared" si="32"/>
        <v>0</v>
      </c>
      <c r="BI184" s="110">
        <f t="shared" si="33"/>
        <v>0</v>
      </c>
      <c r="BJ184" s="14" t="s">
        <v>85</v>
      </c>
      <c r="BK184" s="110">
        <f t="shared" si="34"/>
        <v>0</v>
      </c>
      <c r="BL184" s="14" t="s">
        <v>168</v>
      </c>
      <c r="BM184" s="14" t="s">
        <v>311</v>
      </c>
    </row>
    <row r="185" spans="2:65" s="1" customFormat="1" ht="57" customHeight="1" x14ac:dyDescent="0.3">
      <c r="B185" s="132"/>
      <c r="C185" s="161" t="s">
        <v>312</v>
      </c>
      <c r="D185" s="161" t="s">
        <v>164</v>
      </c>
      <c r="E185" s="162" t="s">
        <v>313</v>
      </c>
      <c r="F185" s="246" t="s">
        <v>314</v>
      </c>
      <c r="G185" s="247"/>
      <c r="H185" s="247"/>
      <c r="I185" s="247"/>
      <c r="J185" s="163" t="s">
        <v>200</v>
      </c>
      <c r="K185" s="164">
        <v>312.18299999999999</v>
      </c>
      <c r="L185" s="248">
        <v>0</v>
      </c>
      <c r="M185" s="247"/>
      <c r="N185" s="249">
        <f t="shared" si="25"/>
        <v>0</v>
      </c>
      <c r="O185" s="247"/>
      <c r="P185" s="247"/>
      <c r="Q185" s="247"/>
      <c r="R185" s="134"/>
      <c r="T185" s="165" t="s">
        <v>3</v>
      </c>
      <c r="U185" s="40" t="s">
        <v>41</v>
      </c>
      <c r="V185" s="32"/>
      <c r="W185" s="166">
        <f t="shared" si="26"/>
        <v>0</v>
      </c>
      <c r="X185" s="166">
        <v>3.1329999999999997E-2</v>
      </c>
      <c r="Y185" s="166">
        <f t="shared" si="27"/>
        <v>9.7806933899999979</v>
      </c>
      <c r="Z185" s="166">
        <v>0</v>
      </c>
      <c r="AA185" s="167">
        <f t="shared" si="28"/>
        <v>0</v>
      </c>
      <c r="AR185" s="14" t="s">
        <v>168</v>
      </c>
      <c r="AT185" s="14" t="s">
        <v>164</v>
      </c>
      <c r="AU185" s="14" t="s">
        <v>85</v>
      </c>
      <c r="AY185" s="14" t="s">
        <v>163</v>
      </c>
      <c r="BE185" s="110">
        <f t="shared" si="29"/>
        <v>0</v>
      </c>
      <c r="BF185" s="110">
        <f t="shared" si="30"/>
        <v>0</v>
      </c>
      <c r="BG185" s="110">
        <f t="shared" si="31"/>
        <v>0</v>
      </c>
      <c r="BH185" s="110">
        <f t="shared" si="32"/>
        <v>0</v>
      </c>
      <c r="BI185" s="110">
        <f t="shared" si="33"/>
        <v>0</v>
      </c>
      <c r="BJ185" s="14" t="s">
        <v>85</v>
      </c>
      <c r="BK185" s="110">
        <f t="shared" si="34"/>
        <v>0</v>
      </c>
      <c r="BL185" s="14" t="s">
        <v>168</v>
      </c>
      <c r="BM185" s="14" t="s">
        <v>315</v>
      </c>
    </row>
    <row r="186" spans="2:65" s="1" customFormat="1" ht="31.5" customHeight="1" x14ac:dyDescent="0.3">
      <c r="B186" s="132"/>
      <c r="C186" s="161" t="s">
        <v>316</v>
      </c>
      <c r="D186" s="161" t="s">
        <v>164</v>
      </c>
      <c r="E186" s="162" t="s">
        <v>317</v>
      </c>
      <c r="F186" s="246" t="s">
        <v>318</v>
      </c>
      <c r="G186" s="247"/>
      <c r="H186" s="247"/>
      <c r="I186" s="247"/>
      <c r="J186" s="163" t="s">
        <v>200</v>
      </c>
      <c r="K186" s="164">
        <v>1.41</v>
      </c>
      <c r="L186" s="248">
        <v>0</v>
      </c>
      <c r="M186" s="247"/>
      <c r="N186" s="249">
        <f t="shared" si="25"/>
        <v>0</v>
      </c>
      <c r="O186" s="247"/>
      <c r="P186" s="247"/>
      <c r="Q186" s="247"/>
      <c r="R186" s="134"/>
      <c r="T186" s="165" t="s">
        <v>3</v>
      </c>
      <c r="U186" s="40" t="s">
        <v>41</v>
      </c>
      <c r="V186" s="32"/>
      <c r="W186" s="166">
        <f t="shared" si="26"/>
        <v>0</v>
      </c>
      <c r="X186" s="166">
        <v>2.8E-3</v>
      </c>
      <c r="Y186" s="166">
        <f t="shared" si="27"/>
        <v>3.9480000000000001E-3</v>
      </c>
      <c r="Z186" s="166">
        <v>0</v>
      </c>
      <c r="AA186" s="167">
        <f t="shared" si="28"/>
        <v>0</v>
      </c>
      <c r="AR186" s="14" t="s">
        <v>168</v>
      </c>
      <c r="AT186" s="14" t="s">
        <v>164</v>
      </c>
      <c r="AU186" s="14" t="s">
        <v>85</v>
      </c>
      <c r="AY186" s="14" t="s">
        <v>163</v>
      </c>
      <c r="BE186" s="110">
        <f t="shared" si="29"/>
        <v>0</v>
      </c>
      <c r="BF186" s="110">
        <f t="shared" si="30"/>
        <v>0</v>
      </c>
      <c r="BG186" s="110">
        <f t="shared" si="31"/>
        <v>0</v>
      </c>
      <c r="BH186" s="110">
        <f t="shared" si="32"/>
        <v>0</v>
      </c>
      <c r="BI186" s="110">
        <f t="shared" si="33"/>
        <v>0</v>
      </c>
      <c r="BJ186" s="14" t="s">
        <v>85</v>
      </c>
      <c r="BK186" s="110">
        <f t="shared" si="34"/>
        <v>0</v>
      </c>
      <c r="BL186" s="14" t="s">
        <v>168</v>
      </c>
      <c r="BM186" s="14" t="s">
        <v>319</v>
      </c>
    </row>
    <row r="187" spans="2:65" s="1" customFormat="1" ht="31.5" customHeight="1" x14ac:dyDescent="0.3">
      <c r="B187" s="132"/>
      <c r="C187" s="161" t="s">
        <v>320</v>
      </c>
      <c r="D187" s="161" t="s">
        <v>164</v>
      </c>
      <c r="E187" s="162" t="s">
        <v>321</v>
      </c>
      <c r="F187" s="246" t="s">
        <v>322</v>
      </c>
      <c r="G187" s="247"/>
      <c r="H187" s="247"/>
      <c r="I187" s="247"/>
      <c r="J187" s="163" t="s">
        <v>231</v>
      </c>
      <c r="K187" s="164">
        <v>2.0499999999999998</v>
      </c>
      <c r="L187" s="248">
        <v>0</v>
      </c>
      <c r="M187" s="247"/>
      <c r="N187" s="249">
        <f t="shared" si="25"/>
        <v>0</v>
      </c>
      <c r="O187" s="247"/>
      <c r="P187" s="247"/>
      <c r="Q187" s="247"/>
      <c r="R187" s="134"/>
      <c r="T187" s="165" t="s">
        <v>3</v>
      </c>
      <c r="U187" s="40" t="s">
        <v>41</v>
      </c>
      <c r="V187" s="32"/>
      <c r="W187" s="166">
        <f t="shared" si="26"/>
        <v>0</v>
      </c>
      <c r="X187" s="166">
        <v>8.0000000000000007E-5</v>
      </c>
      <c r="Y187" s="166">
        <f t="shared" si="27"/>
        <v>1.64E-4</v>
      </c>
      <c r="Z187" s="166">
        <v>0</v>
      </c>
      <c r="AA187" s="167">
        <f t="shared" si="28"/>
        <v>0</v>
      </c>
      <c r="AR187" s="14" t="s">
        <v>168</v>
      </c>
      <c r="AT187" s="14" t="s">
        <v>164</v>
      </c>
      <c r="AU187" s="14" t="s">
        <v>85</v>
      </c>
      <c r="AY187" s="14" t="s">
        <v>163</v>
      </c>
      <c r="BE187" s="110">
        <f t="shared" si="29"/>
        <v>0</v>
      </c>
      <c r="BF187" s="110">
        <f t="shared" si="30"/>
        <v>0</v>
      </c>
      <c r="BG187" s="110">
        <f t="shared" si="31"/>
        <v>0</v>
      </c>
      <c r="BH187" s="110">
        <f t="shared" si="32"/>
        <v>0</v>
      </c>
      <c r="BI187" s="110">
        <f t="shared" si="33"/>
        <v>0</v>
      </c>
      <c r="BJ187" s="14" t="s">
        <v>85</v>
      </c>
      <c r="BK187" s="110">
        <f t="shared" si="34"/>
        <v>0</v>
      </c>
      <c r="BL187" s="14" t="s">
        <v>168</v>
      </c>
      <c r="BM187" s="14" t="s">
        <v>323</v>
      </c>
    </row>
    <row r="188" spans="2:65" s="1" customFormat="1" ht="31.5" customHeight="1" x14ac:dyDescent="0.3">
      <c r="B188" s="132"/>
      <c r="C188" s="161" t="s">
        <v>324</v>
      </c>
      <c r="D188" s="161" t="s">
        <v>164</v>
      </c>
      <c r="E188" s="162" t="s">
        <v>325</v>
      </c>
      <c r="F188" s="246" t="s">
        <v>326</v>
      </c>
      <c r="G188" s="247"/>
      <c r="H188" s="247"/>
      <c r="I188" s="247"/>
      <c r="J188" s="163" t="s">
        <v>200</v>
      </c>
      <c r="K188" s="164">
        <v>2.1</v>
      </c>
      <c r="L188" s="248">
        <v>0</v>
      </c>
      <c r="M188" s="247"/>
      <c r="N188" s="249">
        <f t="shared" si="25"/>
        <v>0</v>
      </c>
      <c r="O188" s="247"/>
      <c r="P188" s="247"/>
      <c r="Q188" s="247"/>
      <c r="R188" s="134"/>
      <c r="T188" s="165" t="s">
        <v>3</v>
      </c>
      <c r="U188" s="40" t="s">
        <v>41</v>
      </c>
      <c r="V188" s="32"/>
      <c r="W188" s="166">
        <f t="shared" si="26"/>
        <v>0</v>
      </c>
      <c r="X188" s="166">
        <v>7.1500000000000001E-3</v>
      </c>
      <c r="Y188" s="166">
        <f t="shared" si="27"/>
        <v>1.5015000000000001E-2</v>
      </c>
      <c r="Z188" s="166">
        <v>0</v>
      </c>
      <c r="AA188" s="167">
        <f t="shared" si="28"/>
        <v>0</v>
      </c>
      <c r="AR188" s="14" t="s">
        <v>168</v>
      </c>
      <c r="AT188" s="14" t="s">
        <v>164</v>
      </c>
      <c r="AU188" s="14" t="s">
        <v>85</v>
      </c>
      <c r="AY188" s="14" t="s">
        <v>163</v>
      </c>
      <c r="BE188" s="110">
        <f t="shared" si="29"/>
        <v>0</v>
      </c>
      <c r="BF188" s="110">
        <f t="shared" si="30"/>
        <v>0</v>
      </c>
      <c r="BG188" s="110">
        <f t="shared" si="31"/>
        <v>0</v>
      </c>
      <c r="BH188" s="110">
        <f t="shared" si="32"/>
        <v>0</v>
      </c>
      <c r="BI188" s="110">
        <f t="shared" si="33"/>
        <v>0</v>
      </c>
      <c r="BJ188" s="14" t="s">
        <v>85</v>
      </c>
      <c r="BK188" s="110">
        <f t="shared" si="34"/>
        <v>0</v>
      </c>
      <c r="BL188" s="14" t="s">
        <v>168</v>
      </c>
      <c r="BM188" s="14" t="s">
        <v>327</v>
      </c>
    </row>
    <row r="189" spans="2:65" s="1" customFormat="1" ht="31.5" customHeight="1" x14ac:dyDescent="0.3">
      <c r="B189" s="132"/>
      <c r="C189" s="161" t="s">
        <v>328</v>
      </c>
      <c r="D189" s="161" t="s">
        <v>164</v>
      </c>
      <c r="E189" s="162" t="s">
        <v>329</v>
      </c>
      <c r="F189" s="246" t="s">
        <v>330</v>
      </c>
      <c r="G189" s="247"/>
      <c r="H189" s="247"/>
      <c r="I189" s="247"/>
      <c r="J189" s="163" t="s">
        <v>167</v>
      </c>
      <c r="K189" s="164">
        <v>1.4710000000000001</v>
      </c>
      <c r="L189" s="248">
        <v>0</v>
      </c>
      <c r="M189" s="247"/>
      <c r="N189" s="249">
        <f t="shared" si="25"/>
        <v>0</v>
      </c>
      <c r="O189" s="247"/>
      <c r="P189" s="247"/>
      <c r="Q189" s="247"/>
      <c r="R189" s="134"/>
      <c r="T189" s="165" t="s">
        <v>3</v>
      </c>
      <c r="U189" s="40" t="s">
        <v>41</v>
      </c>
      <c r="V189" s="32"/>
      <c r="W189" s="166">
        <f t="shared" si="26"/>
        <v>0</v>
      </c>
      <c r="X189" s="166">
        <v>1.7126999999999999</v>
      </c>
      <c r="Y189" s="166">
        <f t="shared" si="27"/>
        <v>2.5193816999999998</v>
      </c>
      <c r="Z189" s="166">
        <v>0</v>
      </c>
      <c r="AA189" s="167">
        <f t="shared" si="28"/>
        <v>0</v>
      </c>
      <c r="AR189" s="14" t="s">
        <v>168</v>
      </c>
      <c r="AT189" s="14" t="s">
        <v>164</v>
      </c>
      <c r="AU189" s="14" t="s">
        <v>85</v>
      </c>
      <c r="AY189" s="14" t="s">
        <v>163</v>
      </c>
      <c r="BE189" s="110">
        <f t="shared" si="29"/>
        <v>0</v>
      </c>
      <c r="BF189" s="110">
        <f t="shared" si="30"/>
        <v>0</v>
      </c>
      <c r="BG189" s="110">
        <f t="shared" si="31"/>
        <v>0</v>
      </c>
      <c r="BH189" s="110">
        <f t="shared" si="32"/>
        <v>0</v>
      </c>
      <c r="BI189" s="110">
        <f t="shared" si="33"/>
        <v>0</v>
      </c>
      <c r="BJ189" s="14" t="s">
        <v>85</v>
      </c>
      <c r="BK189" s="110">
        <f t="shared" si="34"/>
        <v>0</v>
      </c>
      <c r="BL189" s="14" t="s">
        <v>168</v>
      </c>
      <c r="BM189" s="14" t="s">
        <v>331</v>
      </c>
    </row>
    <row r="190" spans="2:65" s="1" customFormat="1" ht="44.25" customHeight="1" x14ac:dyDescent="0.3">
      <c r="B190" s="132"/>
      <c r="C190" s="161" t="s">
        <v>332</v>
      </c>
      <c r="D190" s="161" t="s">
        <v>164</v>
      </c>
      <c r="E190" s="162" t="s">
        <v>333</v>
      </c>
      <c r="F190" s="246" t="s">
        <v>334</v>
      </c>
      <c r="G190" s="247"/>
      <c r="H190" s="247"/>
      <c r="I190" s="247"/>
      <c r="J190" s="163" t="s">
        <v>167</v>
      </c>
      <c r="K190" s="164">
        <v>0.98099999999999998</v>
      </c>
      <c r="L190" s="248">
        <v>0</v>
      </c>
      <c r="M190" s="247"/>
      <c r="N190" s="249">
        <f t="shared" si="25"/>
        <v>0</v>
      </c>
      <c r="O190" s="247"/>
      <c r="P190" s="247"/>
      <c r="Q190" s="247"/>
      <c r="R190" s="134"/>
      <c r="T190" s="165" t="s">
        <v>3</v>
      </c>
      <c r="U190" s="40" t="s">
        <v>41</v>
      </c>
      <c r="V190" s="32"/>
      <c r="W190" s="166">
        <f t="shared" si="26"/>
        <v>0</v>
      </c>
      <c r="X190" s="166">
        <v>1.837</v>
      </c>
      <c r="Y190" s="166">
        <f t="shared" si="27"/>
        <v>1.8020969999999998</v>
      </c>
      <c r="Z190" s="166">
        <v>0</v>
      </c>
      <c r="AA190" s="167">
        <f t="shared" si="28"/>
        <v>0</v>
      </c>
      <c r="AR190" s="14" t="s">
        <v>168</v>
      </c>
      <c r="AT190" s="14" t="s">
        <v>164</v>
      </c>
      <c r="AU190" s="14" t="s">
        <v>85</v>
      </c>
      <c r="AY190" s="14" t="s">
        <v>163</v>
      </c>
      <c r="BE190" s="110">
        <f t="shared" si="29"/>
        <v>0</v>
      </c>
      <c r="BF190" s="110">
        <f t="shared" si="30"/>
        <v>0</v>
      </c>
      <c r="BG190" s="110">
        <f t="shared" si="31"/>
        <v>0</v>
      </c>
      <c r="BH190" s="110">
        <f t="shared" si="32"/>
        <v>0</v>
      </c>
      <c r="BI190" s="110">
        <f t="shared" si="33"/>
        <v>0</v>
      </c>
      <c r="BJ190" s="14" t="s">
        <v>85</v>
      </c>
      <c r="BK190" s="110">
        <f t="shared" si="34"/>
        <v>0</v>
      </c>
      <c r="BL190" s="14" t="s">
        <v>168</v>
      </c>
      <c r="BM190" s="14" t="s">
        <v>335</v>
      </c>
    </row>
    <row r="191" spans="2:65" s="1" customFormat="1" ht="31.5" customHeight="1" x14ac:dyDescent="0.3">
      <c r="B191" s="132"/>
      <c r="C191" s="161" t="s">
        <v>336</v>
      </c>
      <c r="D191" s="161" t="s">
        <v>164</v>
      </c>
      <c r="E191" s="162" t="s">
        <v>337</v>
      </c>
      <c r="F191" s="246" t="s">
        <v>338</v>
      </c>
      <c r="G191" s="247"/>
      <c r="H191" s="247"/>
      <c r="I191" s="247"/>
      <c r="J191" s="163" t="s">
        <v>200</v>
      </c>
      <c r="K191" s="164">
        <v>37.113</v>
      </c>
      <c r="L191" s="248">
        <v>0</v>
      </c>
      <c r="M191" s="247"/>
      <c r="N191" s="249">
        <f t="shared" si="25"/>
        <v>0</v>
      </c>
      <c r="O191" s="247"/>
      <c r="P191" s="247"/>
      <c r="Q191" s="247"/>
      <c r="R191" s="134"/>
      <c r="T191" s="165" t="s">
        <v>3</v>
      </c>
      <c r="U191" s="40" t="s">
        <v>41</v>
      </c>
      <c r="V191" s="32"/>
      <c r="W191" s="166">
        <f t="shared" si="26"/>
        <v>0</v>
      </c>
      <c r="X191" s="166">
        <v>1.4999999999999999E-4</v>
      </c>
      <c r="Y191" s="166">
        <f t="shared" si="27"/>
        <v>5.5669499999999993E-3</v>
      </c>
      <c r="Z191" s="166">
        <v>0</v>
      </c>
      <c r="AA191" s="167">
        <f t="shared" si="28"/>
        <v>0</v>
      </c>
      <c r="AR191" s="14" t="s">
        <v>168</v>
      </c>
      <c r="AT191" s="14" t="s">
        <v>164</v>
      </c>
      <c r="AU191" s="14" t="s">
        <v>85</v>
      </c>
      <c r="AY191" s="14" t="s">
        <v>163</v>
      </c>
      <c r="BE191" s="110">
        <f t="shared" si="29"/>
        <v>0</v>
      </c>
      <c r="BF191" s="110">
        <f t="shared" si="30"/>
        <v>0</v>
      </c>
      <c r="BG191" s="110">
        <f t="shared" si="31"/>
        <v>0</v>
      </c>
      <c r="BH191" s="110">
        <f t="shared" si="32"/>
        <v>0</v>
      </c>
      <c r="BI191" s="110">
        <f t="shared" si="33"/>
        <v>0</v>
      </c>
      <c r="BJ191" s="14" t="s">
        <v>85</v>
      </c>
      <c r="BK191" s="110">
        <f t="shared" si="34"/>
        <v>0</v>
      </c>
      <c r="BL191" s="14" t="s">
        <v>168</v>
      </c>
      <c r="BM191" s="14" t="s">
        <v>339</v>
      </c>
    </row>
    <row r="192" spans="2:65" s="1" customFormat="1" ht="31.5" customHeight="1" x14ac:dyDescent="0.3">
      <c r="B192" s="132"/>
      <c r="C192" s="161" t="s">
        <v>340</v>
      </c>
      <c r="D192" s="161" t="s">
        <v>164</v>
      </c>
      <c r="E192" s="162" t="s">
        <v>341</v>
      </c>
      <c r="F192" s="246" t="s">
        <v>342</v>
      </c>
      <c r="G192" s="247"/>
      <c r="H192" s="247"/>
      <c r="I192" s="247"/>
      <c r="J192" s="163" t="s">
        <v>200</v>
      </c>
      <c r="K192" s="164">
        <v>37.113</v>
      </c>
      <c r="L192" s="248">
        <v>0</v>
      </c>
      <c r="M192" s="247"/>
      <c r="N192" s="249">
        <f t="shared" si="25"/>
        <v>0</v>
      </c>
      <c r="O192" s="247"/>
      <c r="P192" s="247"/>
      <c r="Q192" s="247"/>
      <c r="R192" s="134"/>
      <c r="T192" s="165" t="s">
        <v>3</v>
      </c>
      <c r="U192" s="40" t="s">
        <v>41</v>
      </c>
      <c r="V192" s="32"/>
      <c r="W192" s="166">
        <f t="shared" si="26"/>
        <v>0</v>
      </c>
      <c r="X192" s="166">
        <v>2.0500000000000001E-2</v>
      </c>
      <c r="Y192" s="166">
        <f t="shared" si="27"/>
        <v>0.76081650000000001</v>
      </c>
      <c r="Z192" s="166">
        <v>0</v>
      </c>
      <c r="AA192" s="167">
        <f t="shared" si="28"/>
        <v>0</v>
      </c>
      <c r="AR192" s="14" t="s">
        <v>168</v>
      </c>
      <c r="AT192" s="14" t="s">
        <v>164</v>
      </c>
      <c r="AU192" s="14" t="s">
        <v>85</v>
      </c>
      <c r="AY192" s="14" t="s">
        <v>163</v>
      </c>
      <c r="BE192" s="110">
        <f t="shared" si="29"/>
        <v>0</v>
      </c>
      <c r="BF192" s="110">
        <f t="shared" si="30"/>
        <v>0</v>
      </c>
      <c r="BG192" s="110">
        <f t="shared" si="31"/>
        <v>0</v>
      </c>
      <c r="BH192" s="110">
        <f t="shared" si="32"/>
        <v>0</v>
      </c>
      <c r="BI192" s="110">
        <f t="shared" si="33"/>
        <v>0</v>
      </c>
      <c r="BJ192" s="14" t="s">
        <v>85</v>
      </c>
      <c r="BK192" s="110">
        <f t="shared" si="34"/>
        <v>0</v>
      </c>
      <c r="BL192" s="14" t="s">
        <v>168</v>
      </c>
      <c r="BM192" s="14" t="s">
        <v>343</v>
      </c>
    </row>
    <row r="193" spans="2:65" s="1" customFormat="1" ht="31.5" customHeight="1" x14ac:dyDescent="0.3">
      <c r="B193" s="132"/>
      <c r="C193" s="161" t="s">
        <v>344</v>
      </c>
      <c r="D193" s="161" t="s">
        <v>164</v>
      </c>
      <c r="E193" s="162" t="s">
        <v>345</v>
      </c>
      <c r="F193" s="246" t="s">
        <v>346</v>
      </c>
      <c r="G193" s="247"/>
      <c r="H193" s="247"/>
      <c r="I193" s="247"/>
      <c r="J193" s="163" t="s">
        <v>200</v>
      </c>
      <c r="K193" s="164">
        <v>2.1</v>
      </c>
      <c r="L193" s="248">
        <v>0</v>
      </c>
      <c r="M193" s="247"/>
      <c r="N193" s="249">
        <f t="shared" si="25"/>
        <v>0</v>
      </c>
      <c r="O193" s="247"/>
      <c r="P193" s="247"/>
      <c r="Q193" s="247"/>
      <c r="R193" s="134"/>
      <c r="T193" s="165" t="s">
        <v>3</v>
      </c>
      <c r="U193" s="40" t="s">
        <v>41</v>
      </c>
      <c r="V193" s="32"/>
      <c r="W193" s="166">
        <f t="shared" si="26"/>
        <v>0</v>
      </c>
      <c r="X193" s="166">
        <v>3.85E-2</v>
      </c>
      <c r="Y193" s="166">
        <f t="shared" si="27"/>
        <v>8.0850000000000005E-2</v>
      </c>
      <c r="Z193" s="166">
        <v>0</v>
      </c>
      <c r="AA193" s="167">
        <f t="shared" si="28"/>
        <v>0</v>
      </c>
      <c r="AR193" s="14" t="s">
        <v>168</v>
      </c>
      <c r="AT193" s="14" t="s">
        <v>164</v>
      </c>
      <c r="AU193" s="14" t="s">
        <v>85</v>
      </c>
      <c r="AY193" s="14" t="s">
        <v>163</v>
      </c>
      <c r="BE193" s="110">
        <f t="shared" si="29"/>
        <v>0</v>
      </c>
      <c r="BF193" s="110">
        <f t="shared" si="30"/>
        <v>0</v>
      </c>
      <c r="BG193" s="110">
        <f t="shared" si="31"/>
        <v>0</v>
      </c>
      <c r="BH193" s="110">
        <f t="shared" si="32"/>
        <v>0</v>
      </c>
      <c r="BI193" s="110">
        <f t="shared" si="33"/>
        <v>0</v>
      </c>
      <c r="BJ193" s="14" t="s">
        <v>85</v>
      </c>
      <c r="BK193" s="110">
        <f t="shared" si="34"/>
        <v>0</v>
      </c>
      <c r="BL193" s="14" t="s">
        <v>168</v>
      </c>
      <c r="BM193" s="14" t="s">
        <v>347</v>
      </c>
    </row>
    <row r="194" spans="2:65" s="1" customFormat="1" ht="22.5" customHeight="1" x14ac:dyDescent="0.3">
      <c r="B194" s="132"/>
      <c r="C194" s="161" t="s">
        <v>348</v>
      </c>
      <c r="D194" s="161" t="s">
        <v>164</v>
      </c>
      <c r="E194" s="162" t="s">
        <v>349</v>
      </c>
      <c r="F194" s="246" t="s">
        <v>350</v>
      </c>
      <c r="G194" s="247"/>
      <c r="H194" s="247"/>
      <c r="I194" s="247"/>
      <c r="J194" s="163" t="s">
        <v>200</v>
      </c>
      <c r="K194" s="164">
        <v>2.1</v>
      </c>
      <c r="L194" s="248">
        <v>0</v>
      </c>
      <c r="M194" s="247"/>
      <c r="N194" s="249">
        <f t="shared" si="25"/>
        <v>0</v>
      </c>
      <c r="O194" s="247"/>
      <c r="P194" s="247"/>
      <c r="Q194" s="247"/>
      <c r="R194" s="134"/>
      <c r="T194" s="165" t="s">
        <v>3</v>
      </c>
      <c r="U194" s="40" t="s">
        <v>41</v>
      </c>
      <c r="V194" s="32"/>
      <c r="W194" s="166">
        <f t="shared" si="26"/>
        <v>0</v>
      </c>
      <c r="X194" s="166">
        <v>5.6999999999999998E-4</v>
      </c>
      <c r="Y194" s="166">
        <f t="shared" si="27"/>
        <v>1.1969999999999999E-3</v>
      </c>
      <c r="Z194" s="166">
        <v>0</v>
      </c>
      <c r="AA194" s="167">
        <f t="shared" si="28"/>
        <v>0</v>
      </c>
      <c r="AR194" s="14" t="s">
        <v>168</v>
      </c>
      <c r="AT194" s="14" t="s">
        <v>164</v>
      </c>
      <c r="AU194" s="14" t="s">
        <v>85</v>
      </c>
      <c r="AY194" s="14" t="s">
        <v>163</v>
      </c>
      <c r="BE194" s="110">
        <f t="shared" si="29"/>
        <v>0</v>
      </c>
      <c r="BF194" s="110">
        <f t="shared" si="30"/>
        <v>0</v>
      </c>
      <c r="BG194" s="110">
        <f t="shared" si="31"/>
        <v>0</v>
      </c>
      <c r="BH194" s="110">
        <f t="shared" si="32"/>
        <v>0</v>
      </c>
      <c r="BI194" s="110">
        <f t="shared" si="33"/>
        <v>0</v>
      </c>
      <c r="BJ194" s="14" t="s">
        <v>85</v>
      </c>
      <c r="BK194" s="110">
        <f t="shared" si="34"/>
        <v>0</v>
      </c>
      <c r="BL194" s="14" t="s">
        <v>168</v>
      </c>
      <c r="BM194" s="14" t="s">
        <v>351</v>
      </c>
    </row>
    <row r="195" spans="2:65" s="1" customFormat="1" ht="31.5" customHeight="1" x14ac:dyDescent="0.3">
      <c r="B195" s="132"/>
      <c r="C195" s="161" t="s">
        <v>352</v>
      </c>
      <c r="D195" s="161" t="s">
        <v>164</v>
      </c>
      <c r="E195" s="162" t="s">
        <v>353</v>
      </c>
      <c r="F195" s="246" t="s">
        <v>354</v>
      </c>
      <c r="G195" s="247"/>
      <c r="H195" s="247"/>
      <c r="I195" s="247"/>
      <c r="J195" s="163" t="s">
        <v>214</v>
      </c>
      <c r="K195" s="164">
        <v>6</v>
      </c>
      <c r="L195" s="248">
        <v>0</v>
      </c>
      <c r="M195" s="247"/>
      <c r="N195" s="249">
        <f t="shared" si="25"/>
        <v>0</v>
      </c>
      <c r="O195" s="247"/>
      <c r="P195" s="247"/>
      <c r="Q195" s="247"/>
      <c r="R195" s="134"/>
      <c r="T195" s="165" t="s">
        <v>3</v>
      </c>
      <c r="U195" s="40" t="s">
        <v>41</v>
      </c>
      <c r="V195" s="32"/>
      <c r="W195" s="166">
        <f t="shared" si="26"/>
        <v>0</v>
      </c>
      <c r="X195" s="166">
        <v>1.7500000000000002E-2</v>
      </c>
      <c r="Y195" s="166">
        <f t="shared" si="27"/>
        <v>0.10500000000000001</v>
      </c>
      <c r="Z195" s="166">
        <v>0</v>
      </c>
      <c r="AA195" s="167">
        <f t="shared" si="28"/>
        <v>0</v>
      </c>
      <c r="AR195" s="14" t="s">
        <v>168</v>
      </c>
      <c r="AT195" s="14" t="s">
        <v>164</v>
      </c>
      <c r="AU195" s="14" t="s">
        <v>85</v>
      </c>
      <c r="AY195" s="14" t="s">
        <v>163</v>
      </c>
      <c r="BE195" s="110">
        <f t="shared" si="29"/>
        <v>0</v>
      </c>
      <c r="BF195" s="110">
        <f t="shared" si="30"/>
        <v>0</v>
      </c>
      <c r="BG195" s="110">
        <f t="shared" si="31"/>
        <v>0</v>
      </c>
      <c r="BH195" s="110">
        <f t="shared" si="32"/>
        <v>0</v>
      </c>
      <c r="BI195" s="110">
        <f t="shared" si="33"/>
        <v>0</v>
      </c>
      <c r="BJ195" s="14" t="s">
        <v>85</v>
      </c>
      <c r="BK195" s="110">
        <f t="shared" si="34"/>
        <v>0</v>
      </c>
      <c r="BL195" s="14" t="s">
        <v>168</v>
      </c>
      <c r="BM195" s="14" t="s">
        <v>355</v>
      </c>
    </row>
    <row r="196" spans="2:65" s="1" customFormat="1" ht="31.5" customHeight="1" x14ac:dyDescent="0.3">
      <c r="B196" s="132"/>
      <c r="C196" s="168" t="s">
        <v>356</v>
      </c>
      <c r="D196" s="168" t="s">
        <v>203</v>
      </c>
      <c r="E196" s="169" t="s">
        <v>357</v>
      </c>
      <c r="F196" s="250" t="s">
        <v>358</v>
      </c>
      <c r="G196" s="251"/>
      <c r="H196" s="251"/>
      <c r="I196" s="251"/>
      <c r="J196" s="170" t="s">
        <v>214</v>
      </c>
      <c r="K196" s="171">
        <v>1</v>
      </c>
      <c r="L196" s="252">
        <v>0</v>
      </c>
      <c r="M196" s="251"/>
      <c r="N196" s="253">
        <f t="shared" si="25"/>
        <v>0</v>
      </c>
      <c r="O196" s="247"/>
      <c r="P196" s="247"/>
      <c r="Q196" s="247"/>
      <c r="R196" s="134"/>
      <c r="T196" s="165" t="s">
        <v>3</v>
      </c>
      <c r="U196" s="40" t="s">
        <v>41</v>
      </c>
      <c r="V196" s="32"/>
      <c r="W196" s="166">
        <f t="shared" si="26"/>
        <v>0</v>
      </c>
      <c r="X196" s="166">
        <v>9.1999999999999998E-3</v>
      </c>
      <c r="Y196" s="166">
        <f t="shared" si="27"/>
        <v>9.1999999999999998E-3</v>
      </c>
      <c r="Z196" s="166">
        <v>0</v>
      </c>
      <c r="AA196" s="167">
        <f t="shared" si="28"/>
        <v>0</v>
      </c>
      <c r="AR196" s="14" t="s">
        <v>192</v>
      </c>
      <c r="AT196" s="14" t="s">
        <v>203</v>
      </c>
      <c r="AU196" s="14" t="s">
        <v>85</v>
      </c>
      <c r="AY196" s="14" t="s">
        <v>163</v>
      </c>
      <c r="BE196" s="110">
        <f t="shared" si="29"/>
        <v>0</v>
      </c>
      <c r="BF196" s="110">
        <f t="shared" si="30"/>
        <v>0</v>
      </c>
      <c r="BG196" s="110">
        <f t="shared" si="31"/>
        <v>0</v>
      </c>
      <c r="BH196" s="110">
        <f t="shared" si="32"/>
        <v>0</v>
      </c>
      <c r="BI196" s="110">
        <f t="shared" si="33"/>
        <v>0</v>
      </c>
      <c r="BJ196" s="14" t="s">
        <v>85</v>
      </c>
      <c r="BK196" s="110">
        <f t="shared" si="34"/>
        <v>0</v>
      </c>
      <c r="BL196" s="14" t="s">
        <v>168</v>
      </c>
      <c r="BM196" s="14" t="s">
        <v>359</v>
      </c>
    </row>
    <row r="197" spans="2:65" s="1" customFormat="1" ht="31.5" customHeight="1" x14ac:dyDescent="0.3">
      <c r="B197" s="132"/>
      <c r="C197" s="168" t="s">
        <v>360</v>
      </c>
      <c r="D197" s="168" t="s">
        <v>203</v>
      </c>
      <c r="E197" s="169" t="s">
        <v>361</v>
      </c>
      <c r="F197" s="250" t="s">
        <v>362</v>
      </c>
      <c r="G197" s="251"/>
      <c r="H197" s="251"/>
      <c r="I197" s="251"/>
      <c r="J197" s="170" t="s">
        <v>214</v>
      </c>
      <c r="K197" s="171">
        <v>1</v>
      </c>
      <c r="L197" s="252">
        <v>0</v>
      </c>
      <c r="M197" s="251"/>
      <c r="N197" s="253">
        <f t="shared" si="25"/>
        <v>0</v>
      </c>
      <c r="O197" s="247"/>
      <c r="P197" s="247"/>
      <c r="Q197" s="247"/>
      <c r="R197" s="134"/>
      <c r="T197" s="165" t="s">
        <v>3</v>
      </c>
      <c r="U197" s="40" t="s">
        <v>41</v>
      </c>
      <c r="V197" s="32"/>
      <c r="W197" s="166">
        <f t="shared" si="26"/>
        <v>0</v>
      </c>
      <c r="X197" s="166">
        <v>0.01</v>
      </c>
      <c r="Y197" s="166">
        <f t="shared" si="27"/>
        <v>0.01</v>
      </c>
      <c r="Z197" s="166">
        <v>0</v>
      </c>
      <c r="AA197" s="167">
        <f t="shared" si="28"/>
        <v>0</v>
      </c>
      <c r="AR197" s="14" t="s">
        <v>192</v>
      </c>
      <c r="AT197" s="14" t="s">
        <v>203</v>
      </c>
      <c r="AU197" s="14" t="s">
        <v>85</v>
      </c>
      <c r="AY197" s="14" t="s">
        <v>163</v>
      </c>
      <c r="BE197" s="110">
        <f t="shared" si="29"/>
        <v>0</v>
      </c>
      <c r="BF197" s="110">
        <f t="shared" si="30"/>
        <v>0</v>
      </c>
      <c r="BG197" s="110">
        <f t="shared" si="31"/>
        <v>0</v>
      </c>
      <c r="BH197" s="110">
        <f t="shared" si="32"/>
        <v>0</v>
      </c>
      <c r="BI197" s="110">
        <f t="shared" si="33"/>
        <v>0</v>
      </c>
      <c r="BJ197" s="14" t="s">
        <v>85</v>
      </c>
      <c r="BK197" s="110">
        <f t="shared" si="34"/>
        <v>0</v>
      </c>
      <c r="BL197" s="14" t="s">
        <v>168</v>
      </c>
      <c r="BM197" s="14" t="s">
        <v>363</v>
      </c>
    </row>
    <row r="198" spans="2:65" s="1" customFormat="1" ht="31.5" customHeight="1" x14ac:dyDescent="0.3">
      <c r="B198" s="132"/>
      <c r="C198" s="168" t="s">
        <v>364</v>
      </c>
      <c r="D198" s="168" t="s">
        <v>203</v>
      </c>
      <c r="E198" s="169" t="s">
        <v>365</v>
      </c>
      <c r="F198" s="250" t="s">
        <v>366</v>
      </c>
      <c r="G198" s="251"/>
      <c r="H198" s="251"/>
      <c r="I198" s="251"/>
      <c r="J198" s="170" t="s">
        <v>214</v>
      </c>
      <c r="K198" s="171">
        <v>1</v>
      </c>
      <c r="L198" s="252">
        <v>0</v>
      </c>
      <c r="M198" s="251"/>
      <c r="N198" s="253">
        <f t="shared" si="25"/>
        <v>0</v>
      </c>
      <c r="O198" s="247"/>
      <c r="P198" s="247"/>
      <c r="Q198" s="247"/>
      <c r="R198" s="134"/>
      <c r="T198" s="165" t="s">
        <v>3</v>
      </c>
      <c r="U198" s="40" t="s">
        <v>41</v>
      </c>
      <c r="V198" s="32"/>
      <c r="W198" s="166">
        <f t="shared" si="26"/>
        <v>0</v>
      </c>
      <c r="X198" s="166">
        <v>1.03E-2</v>
      </c>
      <c r="Y198" s="166">
        <f t="shared" si="27"/>
        <v>1.03E-2</v>
      </c>
      <c r="Z198" s="166">
        <v>0</v>
      </c>
      <c r="AA198" s="167">
        <f t="shared" si="28"/>
        <v>0</v>
      </c>
      <c r="AR198" s="14" t="s">
        <v>192</v>
      </c>
      <c r="AT198" s="14" t="s">
        <v>203</v>
      </c>
      <c r="AU198" s="14" t="s">
        <v>85</v>
      </c>
      <c r="AY198" s="14" t="s">
        <v>163</v>
      </c>
      <c r="BE198" s="110">
        <f t="shared" si="29"/>
        <v>0</v>
      </c>
      <c r="BF198" s="110">
        <f t="shared" si="30"/>
        <v>0</v>
      </c>
      <c r="BG198" s="110">
        <f t="shared" si="31"/>
        <v>0</v>
      </c>
      <c r="BH198" s="110">
        <f t="shared" si="32"/>
        <v>0</v>
      </c>
      <c r="BI198" s="110">
        <f t="shared" si="33"/>
        <v>0</v>
      </c>
      <c r="BJ198" s="14" t="s">
        <v>85</v>
      </c>
      <c r="BK198" s="110">
        <f t="shared" si="34"/>
        <v>0</v>
      </c>
      <c r="BL198" s="14" t="s">
        <v>168</v>
      </c>
      <c r="BM198" s="14" t="s">
        <v>367</v>
      </c>
    </row>
    <row r="199" spans="2:65" s="1" customFormat="1" ht="31.5" customHeight="1" x14ac:dyDescent="0.3">
      <c r="B199" s="132"/>
      <c r="C199" s="168" t="s">
        <v>368</v>
      </c>
      <c r="D199" s="168" t="s">
        <v>203</v>
      </c>
      <c r="E199" s="169" t="s">
        <v>369</v>
      </c>
      <c r="F199" s="250" t="s">
        <v>370</v>
      </c>
      <c r="G199" s="251"/>
      <c r="H199" s="251"/>
      <c r="I199" s="251"/>
      <c r="J199" s="170" t="s">
        <v>214</v>
      </c>
      <c r="K199" s="171">
        <v>1</v>
      </c>
      <c r="L199" s="252">
        <v>0</v>
      </c>
      <c r="M199" s="251"/>
      <c r="N199" s="253">
        <f t="shared" si="25"/>
        <v>0</v>
      </c>
      <c r="O199" s="247"/>
      <c r="P199" s="247"/>
      <c r="Q199" s="247"/>
      <c r="R199" s="134"/>
      <c r="T199" s="165" t="s">
        <v>3</v>
      </c>
      <c r="U199" s="40" t="s">
        <v>41</v>
      </c>
      <c r="V199" s="32"/>
      <c r="W199" s="166">
        <f t="shared" si="26"/>
        <v>0</v>
      </c>
      <c r="X199" s="166">
        <v>1.0999999999999999E-2</v>
      </c>
      <c r="Y199" s="166">
        <f t="shared" si="27"/>
        <v>1.0999999999999999E-2</v>
      </c>
      <c r="Z199" s="166">
        <v>0</v>
      </c>
      <c r="AA199" s="167">
        <f t="shared" si="28"/>
        <v>0</v>
      </c>
      <c r="AR199" s="14" t="s">
        <v>192</v>
      </c>
      <c r="AT199" s="14" t="s">
        <v>203</v>
      </c>
      <c r="AU199" s="14" t="s">
        <v>85</v>
      </c>
      <c r="AY199" s="14" t="s">
        <v>163</v>
      </c>
      <c r="BE199" s="110">
        <f t="shared" si="29"/>
        <v>0</v>
      </c>
      <c r="BF199" s="110">
        <f t="shared" si="30"/>
        <v>0</v>
      </c>
      <c r="BG199" s="110">
        <f t="shared" si="31"/>
        <v>0</v>
      </c>
      <c r="BH199" s="110">
        <f t="shared" si="32"/>
        <v>0</v>
      </c>
      <c r="BI199" s="110">
        <f t="shared" si="33"/>
        <v>0</v>
      </c>
      <c r="BJ199" s="14" t="s">
        <v>85</v>
      </c>
      <c r="BK199" s="110">
        <f t="shared" si="34"/>
        <v>0</v>
      </c>
      <c r="BL199" s="14" t="s">
        <v>168</v>
      </c>
      <c r="BM199" s="14" t="s">
        <v>371</v>
      </c>
    </row>
    <row r="200" spans="2:65" s="1" customFormat="1" ht="31.5" customHeight="1" x14ac:dyDescent="0.3">
      <c r="B200" s="132"/>
      <c r="C200" s="168" t="s">
        <v>372</v>
      </c>
      <c r="D200" s="168" t="s">
        <v>203</v>
      </c>
      <c r="E200" s="169" t="s">
        <v>373</v>
      </c>
      <c r="F200" s="250" t="s">
        <v>374</v>
      </c>
      <c r="G200" s="251"/>
      <c r="H200" s="251"/>
      <c r="I200" s="251"/>
      <c r="J200" s="170" t="s">
        <v>214</v>
      </c>
      <c r="K200" s="171">
        <v>2</v>
      </c>
      <c r="L200" s="252">
        <v>0</v>
      </c>
      <c r="M200" s="251"/>
      <c r="N200" s="253">
        <f t="shared" si="25"/>
        <v>0</v>
      </c>
      <c r="O200" s="247"/>
      <c r="P200" s="247"/>
      <c r="Q200" s="247"/>
      <c r="R200" s="134"/>
      <c r="T200" s="165" t="s">
        <v>3</v>
      </c>
      <c r="U200" s="40" t="s">
        <v>41</v>
      </c>
      <c r="V200" s="32"/>
      <c r="W200" s="166">
        <f t="shared" si="26"/>
        <v>0</v>
      </c>
      <c r="X200" s="166">
        <v>1.1299999999999999E-2</v>
      </c>
      <c r="Y200" s="166">
        <f t="shared" si="27"/>
        <v>2.2599999999999999E-2</v>
      </c>
      <c r="Z200" s="166">
        <v>0</v>
      </c>
      <c r="AA200" s="167">
        <f t="shared" si="28"/>
        <v>0</v>
      </c>
      <c r="AR200" s="14" t="s">
        <v>192</v>
      </c>
      <c r="AT200" s="14" t="s">
        <v>203</v>
      </c>
      <c r="AU200" s="14" t="s">
        <v>85</v>
      </c>
      <c r="AY200" s="14" t="s">
        <v>163</v>
      </c>
      <c r="BE200" s="110">
        <f t="shared" si="29"/>
        <v>0</v>
      </c>
      <c r="BF200" s="110">
        <f t="shared" si="30"/>
        <v>0</v>
      </c>
      <c r="BG200" s="110">
        <f t="shared" si="31"/>
        <v>0</v>
      </c>
      <c r="BH200" s="110">
        <f t="shared" si="32"/>
        <v>0</v>
      </c>
      <c r="BI200" s="110">
        <f t="shared" si="33"/>
        <v>0</v>
      </c>
      <c r="BJ200" s="14" t="s">
        <v>85</v>
      </c>
      <c r="BK200" s="110">
        <f t="shared" si="34"/>
        <v>0</v>
      </c>
      <c r="BL200" s="14" t="s">
        <v>168</v>
      </c>
      <c r="BM200" s="14" t="s">
        <v>375</v>
      </c>
    </row>
    <row r="201" spans="2:65" s="10" customFormat="1" ht="29.85" customHeight="1" x14ac:dyDescent="0.3">
      <c r="B201" s="150"/>
      <c r="C201" s="151"/>
      <c r="D201" s="160" t="s">
        <v>123</v>
      </c>
      <c r="E201" s="160"/>
      <c r="F201" s="160"/>
      <c r="G201" s="160"/>
      <c r="H201" s="160"/>
      <c r="I201" s="160"/>
      <c r="J201" s="160"/>
      <c r="K201" s="160"/>
      <c r="L201" s="160"/>
      <c r="M201" s="160"/>
      <c r="N201" s="262">
        <f>BK201</f>
        <v>0</v>
      </c>
      <c r="O201" s="263"/>
      <c r="P201" s="263"/>
      <c r="Q201" s="263"/>
      <c r="R201" s="153"/>
      <c r="T201" s="154"/>
      <c r="U201" s="151"/>
      <c r="V201" s="151"/>
      <c r="W201" s="155">
        <f>SUM(W202:W239)</f>
        <v>0</v>
      </c>
      <c r="X201" s="151"/>
      <c r="Y201" s="155">
        <f>SUM(Y202:Y239)</f>
        <v>22.28752454</v>
      </c>
      <c r="Z201" s="151"/>
      <c r="AA201" s="156">
        <f>SUM(AA202:AA239)</f>
        <v>26.687277999999999</v>
      </c>
      <c r="AR201" s="157" t="s">
        <v>81</v>
      </c>
      <c r="AT201" s="158" t="s">
        <v>73</v>
      </c>
      <c r="AU201" s="158" t="s">
        <v>81</v>
      </c>
      <c r="AY201" s="157" t="s">
        <v>163</v>
      </c>
      <c r="BK201" s="159">
        <f>SUM(BK202:BK239)</f>
        <v>0</v>
      </c>
    </row>
    <row r="202" spans="2:65" s="1" customFormat="1" ht="44.25" customHeight="1" x14ac:dyDescent="0.3">
      <c r="B202" s="132"/>
      <c r="C202" s="161" t="s">
        <v>376</v>
      </c>
      <c r="D202" s="161" t="s">
        <v>164</v>
      </c>
      <c r="E202" s="162" t="s">
        <v>377</v>
      </c>
      <c r="F202" s="246" t="s">
        <v>378</v>
      </c>
      <c r="G202" s="247"/>
      <c r="H202" s="247"/>
      <c r="I202" s="247"/>
      <c r="J202" s="163" t="s">
        <v>231</v>
      </c>
      <c r="K202" s="164">
        <v>28.434999999999999</v>
      </c>
      <c r="L202" s="248">
        <v>0</v>
      </c>
      <c r="M202" s="247"/>
      <c r="N202" s="249">
        <f t="shared" ref="N202:N239" si="35">ROUND(L202*K202,2)</f>
        <v>0</v>
      </c>
      <c r="O202" s="247"/>
      <c r="P202" s="247"/>
      <c r="Q202" s="247"/>
      <c r="R202" s="134"/>
      <c r="T202" s="165" t="s">
        <v>3</v>
      </c>
      <c r="U202" s="40" t="s">
        <v>41</v>
      </c>
      <c r="V202" s="32"/>
      <c r="W202" s="166">
        <f t="shared" ref="W202:W239" si="36">V202*K202</f>
        <v>0</v>
      </c>
      <c r="X202" s="166">
        <v>9.8530000000000006E-2</v>
      </c>
      <c r="Y202" s="166">
        <f t="shared" ref="Y202:Y239" si="37">X202*K202</f>
        <v>2.8017005500000001</v>
      </c>
      <c r="Z202" s="166">
        <v>0</v>
      </c>
      <c r="AA202" s="167">
        <f t="shared" ref="AA202:AA239" si="38">Z202*K202</f>
        <v>0</v>
      </c>
      <c r="AR202" s="14" t="s">
        <v>168</v>
      </c>
      <c r="AT202" s="14" t="s">
        <v>164</v>
      </c>
      <c r="AU202" s="14" t="s">
        <v>85</v>
      </c>
      <c r="AY202" s="14" t="s">
        <v>163</v>
      </c>
      <c r="BE202" s="110">
        <f t="shared" ref="BE202:BE239" si="39">IF(U202="základná",N202,0)</f>
        <v>0</v>
      </c>
      <c r="BF202" s="110">
        <f t="shared" ref="BF202:BF239" si="40">IF(U202="znížená",N202,0)</f>
        <v>0</v>
      </c>
      <c r="BG202" s="110">
        <f t="shared" ref="BG202:BG239" si="41">IF(U202="zákl. prenesená",N202,0)</f>
        <v>0</v>
      </c>
      <c r="BH202" s="110">
        <f t="shared" ref="BH202:BH239" si="42">IF(U202="zníž. prenesená",N202,0)</f>
        <v>0</v>
      </c>
      <c r="BI202" s="110">
        <f t="shared" ref="BI202:BI239" si="43">IF(U202="nulová",N202,0)</f>
        <v>0</v>
      </c>
      <c r="BJ202" s="14" t="s">
        <v>85</v>
      </c>
      <c r="BK202" s="110">
        <f t="shared" ref="BK202:BK239" si="44">ROUND(L202*K202,2)</f>
        <v>0</v>
      </c>
      <c r="BL202" s="14" t="s">
        <v>168</v>
      </c>
      <c r="BM202" s="14" t="s">
        <v>379</v>
      </c>
    </row>
    <row r="203" spans="2:65" s="1" customFormat="1" ht="31.5" customHeight="1" x14ac:dyDescent="0.3">
      <c r="B203" s="132"/>
      <c r="C203" s="168" t="s">
        <v>380</v>
      </c>
      <c r="D203" s="168" t="s">
        <v>203</v>
      </c>
      <c r="E203" s="169" t="s">
        <v>381</v>
      </c>
      <c r="F203" s="250" t="s">
        <v>382</v>
      </c>
      <c r="G203" s="251"/>
      <c r="H203" s="251"/>
      <c r="I203" s="251"/>
      <c r="J203" s="170" t="s">
        <v>214</v>
      </c>
      <c r="K203" s="171">
        <v>28.719000000000001</v>
      </c>
      <c r="L203" s="252">
        <v>0</v>
      </c>
      <c r="M203" s="251"/>
      <c r="N203" s="253">
        <f t="shared" si="35"/>
        <v>0</v>
      </c>
      <c r="O203" s="247"/>
      <c r="P203" s="247"/>
      <c r="Q203" s="247"/>
      <c r="R203" s="134"/>
      <c r="T203" s="165" t="s">
        <v>3</v>
      </c>
      <c r="U203" s="40" t="s">
        <v>41</v>
      </c>
      <c r="V203" s="32"/>
      <c r="W203" s="166">
        <f t="shared" si="36"/>
        <v>0</v>
      </c>
      <c r="X203" s="166">
        <v>2.3E-2</v>
      </c>
      <c r="Y203" s="166">
        <f t="shared" si="37"/>
        <v>0.66053700000000004</v>
      </c>
      <c r="Z203" s="166">
        <v>0</v>
      </c>
      <c r="AA203" s="167">
        <f t="shared" si="38"/>
        <v>0</v>
      </c>
      <c r="AR203" s="14" t="s">
        <v>192</v>
      </c>
      <c r="AT203" s="14" t="s">
        <v>203</v>
      </c>
      <c r="AU203" s="14" t="s">
        <v>85</v>
      </c>
      <c r="AY203" s="14" t="s">
        <v>163</v>
      </c>
      <c r="BE203" s="110">
        <f t="shared" si="39"/>
        <v>0</v>
      </c>
      <c r="BF203" s="110">
        <f t="shared" si="40"/>
        <v>0</v>
      </c>
      <c r="BG203" s="110">
        <f t="shared" si="41"/>
        <v>0</v>
      </c>
      <c r="BH203" s="110">
        <f t="shared" si="42"/>
        <v>0</v>
      </c>
      <c r="BI203" s="110">
        <f t="shared" si="43"/>
        <v>0</v>
      </c>
      <c r="BJ203" s="14" t="s">
        <v>85</v>
      </c>
      <c r="BK203" s="110">
        <f t="shared" si="44"/>
        <v>0</v>
      </c>
      <c r="BL203" s="14" t="s">
        <v>168</v>
      </c>
      <c r="BM203" s="14" t="s">
        <v>383</v>
      </c>
    </row>
    <row r="204" spans="2:65" s="1" customFormat="1" ht="31.5" customHeight="1" x14ac:dyDescent="0.3">
      <c r="B204" s="132"/>
      <c r="C204" s="161" t="s">
        <v>384</v>
      </c>
      <c r="D204" s="161" t="s">
        <v>164</v>
      </c>
      <c r="E204" s="162" t="s">
        <v>385</v>
      </c>
      <c r="F204" s="246" t="s">
        <v>386</v>
      </c>
      <c r="G204" s="247"/>
      <c r="H204" s="247"/>
      <c r="I204" s="247"/>
      <c r="J204" s="163" t="s">
        <v>167</v>
      </c>
      <c r="K204" s="164">
        <v>0.85299999999999998</v>
      </c>
      <c r="L204" s="248">
        <v>0</v>
      </c>
      <c r="M204" s="247"/>
      <c r="N204" s="249">
        <f t="shared" si="35"/>
        <v>0</v>
      </c>
      <c r="O204" s="247"/>
      <c r="P204" s="247"/>
      <c r="Q204" s="247"/>
      <c r="R204" s="134"/>
      <c r="T204" s="165" t="s">
        <v>3</v>
      </c>
      <c r="U204" s="40" t="s">
        <v>41</v>
      </c>
      <c r="V204" s="32"/>
      <c r="W204" s="166">
        <f t="shared" si="36"/>
        <v>0</v>
      </c>
      <c r="X204" s="166">
        <v>2.2151299999999998</v>
      </c>
      <c r="Y204" s="166">
        <f t="shared" si="37"/>
        <v>1.8895058899999999</v>
      </c>
      <c r="Z204" s="166">
        <v>0</v>
      </c>
      <c r="AA204" s="167">
        <f t="shared" si="38"/>
        <v>0</v>
      </c>
      <c r="AR204" s="14" t="s">
        <v>168</v>
      </c>
      <c r="AT204" s="14" t="s">
        <v>164</v>
      </c>
      <c r="AU204" s="14" t="s">
        <v>85</v>
      </c>
      <c r="AY204" s="14" t="s">
        <v>163</v>
      </c>
      <c r="BE204" s="110">
        <f t="shared" si="39"/>
        <v>0</v>
      </c>
      <c r="BF204" s="110">
        <f t="shared" si="40"/>
        <v>0</v>
      </c>
      <c r="BG204" s="110">
        <f t="shared" si="41"/>
        <v>0</v>
      </c>
      <c r="BH204" s="110">
        <f t="shared" si="42"/>
        <v>0</v>
      </c>
      <c r="BI204" s="110">
        <f t="shared" si="43"/>
        <v>0</v>
      </c>
      <c r="BJ204" s="14" t="s">
        <v>85</v>
      </c>
      <c r="BK204" s="110">
        <f t="shared" si="44"/>
        <v>0</v>
      </c>
      <c r="BL204" s="14" t="s">
        <v>168</v>
      </c>
      <c r="BM204" s="14" t="s">
        <v>387</v>
      </c>
    </row>
    <row r="205" spans="2:65" s="1" customFormat="1" ht="44.25" customHeight="1" x14ac:dyDescent="0.3">
      <c r="B205" s="132"/>
      <c r="C205" s="161" t="s">
        <v>388</v>
      </c>
      <c r="D205" s="161" t="s">
        <v>164</v>
      </c>
      <c r="E205" s="162" t="s">
        <v>389</v>
      </c>
      <c r="F205" s="246" t="s">
        <v>390</v>
      </c>
      <c r="G205" s="247"/>
      <c r="H205" s="247"/>
      <c r="I205" s="247"/>
      <c r="J205" s="163" t="s">
        <v>200</v>
      </c>
      <c r="K205" s="164">
        <v>350</v>
      </c>
      <c r="L205" s="248">
        <v>0</v>
      </c>
      <c r="M205" s="247"/>
      <c r="N205" s="249">
        <f t="shared" si="35"/>
        <v>0</v>
      </c>
      <c r="O205" s="247"/>
      <c r="P205" s="247"/>
      <c r="Q205" s="247"/>
      <c r="R205" s="134"/>
      <c r="T205" s="165" t="s">
        <v>3</v>
      </c>
      <c r="U205" s="40" t="s">
        <v>41</v>
      </c>
      <c r="V205" s="32"/>
      <c r="W205" s="166">
        <f t="shared" si="36"/>
        <v>0</v>
      </c>
      <c r="X205" s="166">
        <v>2.3990000000000001E-2</v>
      </c>
      <c r="Y205" s="166">
        <f t="shared" si="37"/>
        <v>8.3964999999999996</v>
      </c>
      <c r="Z205" s="166">
        <v>0</v>
      </c>
      <c r="AA205" s="167">
        <f t="shared" si="38"/>
        <v>0</v>
      </c>
      <c r="AR205" s="14" t="s">
        <v>168</v>
      </c>
      <c r="AT205" s="14" t="s">
        <v>164</v>
      </c>
      <c r="AU205" s="14" t="s">
        <v>85</v>
      </c>
      <c r="AY205" s="14" t="s">
        <v>163</v>
      </c>
      <c r="BE205" s="110">
        <f t="shared" si="39"/>
        <v>0</v>
      </c>
      <c r="BF205" s="110">
        <f t="shared" si="40"/>
        <v>0</v>
      </c>
      <c r="BG205" s="110">
        <f t="shared" si="41"/>
        <v>0</v>
      </c>
      <c r="BH205" s="110">
        <f t="shared" si="42"/>
        <v>0</v>
      </c>
      <c r="BI205" s="110">
        <f t="shared" si="43"/>
        <v>0</v>
      </c>
      <c r="BJ205" s="14" t="s">
        <v>85</v>
      </c>
      <c r="BK205" s="110">
        <f t="shared" si="44"/>
        <v>0</v>
      </c>
      <c r="BL205" s="14" t="s">
        <v>168</v>
      </c>
      <c r="BM205" s="14" t="s">
        <v>391</v>
      </c>
    </row>
    <row r="206" spans="2:65" s="1" customFormat="1" ht="57" customHeight="1" x14ac:dyDescent="0.3">
      <c r="B206" s="132"/>
      <c r="C206" s="161" t="s">
        <v>392</v>
      </c>
      <c r="D206" s="161" t="s">
        <v>164</v>
      </c>
      <c r="E206" s="162" t="s">
        <v>393</v>
      </c>
      <c r="F206" s="246" t="s">
        <v>394</v>
      </c>
      <c r="G206" s="247"/>
      <c r="H206" s="247"/>
      <c r="I206" s="247"/>
      <c r="J206" s="163" t="s">
        <v>200</v>
      </c>
      <c r="K206" s="164">
        <v>350</v>
      </c>
      <c r="L206" s="248">
        <v>0</v>
      </c>
      <c r="M206" s="247"/>
      <c r="N206" s="249">
        <f t="shared" si="35"/>
        <v>0</v>
      </c>
      <c r="O206" s="247"/>
      <c r="P206" s="247"/>
      <c r="Q206" s="247"/>
      <c r="R206" s="134"/>
      <c r="T206" s="165" t="s">
        <v>3</v>
      </c>
      <c r="U206" s="40" t="s">
        <v>41</v>
      </c>
      <c r="V206" s="32"/>
      <c r="W206" s="166">
        <f t="shared" si="36"/>
        <v>0</v>
      </c>
      <c r="X206" s="166">
        <v>0</v>
      </c>
      <c r="Y206" s="166">
        <f t="shared" si="37"/>
        <v>0</v>
      </c>
      <c r="Z206" s="166">
        <v>0</v>
      </c>
      <c r="AA206" s="167">
        <f t="shared" si="38"/>
        <v>0</v>
      </c>
      <c r="AR206" s="14" t="s">
        <v>168</v>
      </c>
      <c r="AT206" s="14" t="s">
        <v>164</v>
      </c>
      <c r="AU206" s="14" t="s">
        <v>85</v>
      </c>
      <c r="AY206" s="14" t="s">
        <v>163</v>
      </c>
      <c r="BE206" s="110">
        <f t="shared" si="39"/>
        <v>0</v>
      </c>
      <c r="BF206" s="110">
        <f t="shared" si="40"/>
        <v>0</v>
      </c>
      <c r="BG206" s="110">
        <f t="shared" si="41"/>
        <v>0</v>
      </c>
      <c r="BH206" s="110">
        <f t="shared" si="42"/>
        <v>0</v>
      </c>
      <c r="BI206" s="110">
        <f t="shared" si="43"/>
        <v>0</v>
      </c>
      <c r="BJ206" s="14" t="s">
        <v>85</v>
      </c>
      <c r="BK206" s="110">
        <f t="shared" si="44"/>
        <v>0</v>
      </c>
      <c r="BL206" s="14" t="s">
        <v>168</v>
      </c>
      <c r="BM206" s="14" t="s">
        <v>395</v>
      </c>
    </row>
    <row r="207" spans="2:65" s="1" customFormat="1" ht="44.25" customHeight="1" x14ac:dyDescent="0.3">
      <c r="B207" s="132"/>
      <c r="C207" s="161" t="s">
        <v>396</v>
      </c>
      <c r="D207" s="161" t="s">
        <v>164</v>
      </c>
      <c r="E207" s="162" t="s">
        <v>397</v>
      </c>
      <c r="F207" s="246" t="s">
        <v>398</v>
      </c>
      <c r="G207" s="247"/>
      <c r="H207" s="247"/>
      <c r="I207" s="247"/>
      <c r="J207" s="163" t="s">
        <v>200</v>
      </c>
      <c r="K207" s="164">
        <v>350</v>
      </c>
      <c r="L207" s="248">
        <v>0</v>
      </c>
      <c r="M207" s="247"/>
      <c r="N207" s="249">
        <f t="shared" si="35"/>
        <v>0</v>
      </c>
      <c r="O207" s="247"/>
      <c r="P207" s="247"/>
      <c r="Q207" s="247"/>
      <c r="R207" s="134"/>
      <c r="T207" s="165" t="s">
        <v>3</v>
      </c>
      <c r="U207" s="40" t="s">
        <v>41</v>
      </c>
      <c r="V207" s="32"/>
      <c r="W207" s="166">
        <f t="shared" si="36"/>
        <v>0</v>
      </c>
      <c r="X207" s="166">
        <v>2.3990000000000001E-2</v>
      </c>
      <c r="Y207" s="166">
        <f t="shared" si="37"/>
        <v>8.3964999999999996</v>
      </c>
      <c r="Z207" s="166">
        <v>0</v>
      </c>
      <c r="AA207" s="167">
        <f t="shared" si="38"/>
        <v>0</v>
      </c>
      <c r="AR207" s="14" t="s">
        <v>168</v>
      </c>
      <c r="AT207" s="14" t="s">
        <v>164</v>
      </c>
      <c r="AU207" s="14" t="s">
        <v>85</v>
      </c>
      <c r="AY207" s="14" t="s">
        <v>163</v>
      </c>
      <c r="BE207" s="110">
        <f t="shared" si="39"/>
        <v>0</v>
      </c>
      <c r="BF207" s="110">
        <f t="shared" si="40"/>
        <v>0</v>
      </c>
      <c r="BG207" s="110">
        <f t="shared" si="41"/>
        <v>0</v>
      </c>
      <c r="BH207" s="110">
        <f t="shared" si="42"/>
        <v>0</v>
      </c>
      <c r="BI207" s="110">
        <f t="shared" si="43"/>
        <v>0</v>
      </c>
      <c r="BJ207" s="14" t="s">
        <v>85</v>
      </c>
      <c r="BK207" s="110">
        <f t="shared" si="44"/>
        <v>0</v>
      </c>
      <c r="BL207" s="14" t="s">
        <v>168</v>
      </c>
      <c r="BM207" s="14" t="s">
        <v>399</v>
      </c>
    </row>
    <row r="208" spans="2:65" s="1" customFormat="1" ht="31.5" customHeight="1" x14ac:dyDescent="0.3">
      <c r="B208" s="132"/>
      <c r="C208" s="161" t="s">
        <v>400</v>
      </c>
      <c r="D208" s="161" t="s">
        <v>164</v>
      </c>
      <c r="E208" s="162" t="s">
        <v>401</v>
      </c>
      <c r="F208" s="246" t="s">
        <v>402</v>
      </c>
      <c r="G208" s="247"/>
      <c r="H208" s="247"/>
      <c r="I208" s="247"/>
      <c r="J208" s="163" t="s">
        <v>200</v>
      </c>
      <c r="K208" s="164">
        <v>83.37</v>
      </c>
      <c r="L208" s="248">
        <v>0</v>
      </c>
      <c r="M208" s="247"/>
      <c r="N208" s="249">
        <f t="shared" si="35"/>
        <v>0</v>
      </c>
      <c r="O208" s="247"/>
      <c r="P208" s="247"/>
      <c r="Q208" s="247"/>
      <c r="R208" s="134"/>
      <c r="T208" s="165" t="s">
        <v>3</v>
      </c>
      <c r="U208" s="40" t="s">
        <v>41</v>
      </c>
      <c r="V208" s="32"/>
      <c r="W208" s="166">
        <f t="shared" si="36"/>
        <v>0</v>
      </c>
      <c r="X208" s="166">
        <v>1.5299999999999999E-3</v>
      </c>
      <c r="Y208" s="166">
        <f t="shared" si="37"/>
        <v>0.12755610000000001</v>
      </c>
      <c r="Z208" s="166">
        <v>0</v>
      </c>
      <c r="AA208" s="167">
        <f t="shared" si="38"/>
        <v>0</v>
      </c>
      <c r="AR208" s="14" t="s">
        <v>168</v>
      </c>
      <c r="AT208" s="14" t="s">
        <v>164</v>
      </c>
      <c r="AU208" s="14" t="s">
        <v>85</v>
      </c>
      <c r="AY208" s="14" t="s">
        <v>163</v>
      </c>
      <c r="BE208" s="110">
        <f t="shared" si="39"/>
        <v>0</v>
      </c>
      <c r="BF208" s="110">
        <f t="shared" si="40"/>
        <v>0</v>
      </c>
      <c r="BG208" s="110">
        <f t="shared" si="41"/>
        <v>0</v>
      </c>
      <c r="BH208" s="110">
        <f t="shared" si="42"/>
        <v>0</v>
      </c>
      <c r="BI208" s="110">
        <f t="shared" si="43"/>
        <v>0</v>
      </c>
      <c r="BJ208" s="14" t="s">
        <v>85</v>
      </c>
      <c r="BK208" s="110">
        <f t="shared" si="44"/>
        <v>0</v>
      </c>
      <c r="BL208" s="14" t="s">
        <v>168</v>
      </c>
      <c r="BM208" s="14" t="s">
        <v>403</v>
      </c>
    </row>
    <row r="209" spans="2:65" s="1" customFormat="1" ht="22.5" customHeight="1" x14ac:dyDescent="0.3">
      <c r="B209" s="132"/>
      <c r="C209" s="161" t="s">
        <v>404</v>
      </c>
      <c r="D209" s="161" t="s">
        <v>164</v>
      </c>
      <c r="E209" s="162" t="s">
        <v>405</v>
      </c>
      <c r="F209" s="246" t="s">
        <v>406</v>
      </c>
      <c r="G209" s="247"/>
      <c r="H209" s="247"/>
      <c r="I209" s="247"/>
      <c r="J209" s="163" t="s">
        <v>200</v>
      </c>
      <c r="K209" s="164">
        <v>269.5</v>
      </c>
      <c r="L209" s="248">
        <v>0</v>
      </c>
      <c r="M209" s="247"/>
      <c r="N209" s="249">
        <f t="shared" si="35"/>
        <v>0</v>
      </c>
      <c r="O209" s="247"/>
      <c r="P209" s="247"/>
      <c r="Q209" s="247"/>
      <c r="R209" s="134"/>
      <c r="T209" s="165" t="s">
        <v>3</v>
      </c>
      <c r="U209" s="40" t="s">
        <v>41</v>
      </c>
      <c r="V209" s="32"/>
      <c r="W209" s="166">
        <f t="shared" si="36"/>
        <v>0</v>
      </c>
      <c r="X209" s="166">
        <v>5.0000000000000002E-5</v>
      </c>
      <c r="Y209" s="166">
        <f t="shared" si="37"/>
        <v>1.3475000000000001E-2</v>
      </c>
      <c r="Z209" s="166">
        <v>0</v>
      </c>
      <c r="AA209" s="167">
        <f t="shared" si="38"/>
        <v>0</v>
      </c>
      <c r="AR209" s="14" t="s">
        <v>168</v>
      </c>
      <c r="AT209" s="14" t="s">
        <v>164</v>
      </c>
      <c r="AU209" s="14" t="s">
        <v>85</v>
      </c>
      <c r="AY209" s="14" t="s">
        <v>163</v>
      </c>
      <c r="BE209" s="110">
        <f t="shared" si="39"/>
        <v>0</v>
      </c>
      <c r="BF209" s="110">
        <f t="shared" si="40"/>
        <v>0</v>
      </c>
      <c r="BG209" s="110">
        <f t="shared" si="41"/>
        <v>0</v>
      </c>
      <c r="BH209" s="110">
        <f t="shared" si="42"/>
        <v>0</v>
      </c>
      <c r="BI209" s="110">
        <f t="shared" si="43"/>
        <v>0</v>
      </c>
      <c r="BJ209" s="14" t="s">
        <v>85</v>
      </c>
      <c r="BK209" s="110">
        <f t="shared" si="44"/>
        <v>0</v>
      </c>
      <c r="BL209" s="14" t="s">
        <v>168</v>
      </c>
      <c r="BM209" s="14" t="s">
        <v>407</v>
      </c>
    </row>
    <row r="210" spans="2:65" s="1" customFormat="1" ht="31.5" customHeight="1" x14ac:dyDescent="0.3">
      <c r="B210" s="132"/>
      <c r="C210" s="161" t="s">
        <v>408</v>
      </c>
      <c r="D210" s="161" t="s">
        <v>164</v>
      </c>
      <c r="E210" s="162" t="s">
        <v>409</v>
      </c>
      <c r="F210" s="246" t="s">
        <v>410</v>
      </c>
      <c r="G210" s="247"/>
      <c r="H210" s="247"/>
      <c r="I210" s="247"/>
      <c r="J210" s="163" t="s">
        <v>200</v>
      </c>
      <c r="K210" s="164">
        <v>177.63</v>
      </c>
      <c r="L210" s="248">
        <v>0</v>
      </c>
      <c r="M210" s="247"/>
      <c r="N210" s="249">
        <f t="shared" si="35"/>
        <v>0</v>
      </c>
      <c r="O210" s="247"/>
      <c r="P210" s="247"/>
      <c r="Q210" s="247"/>
      <c r="R210" s="134"/>
      <c r="T210" s="165" t="s">
        <v>3</v>
      </c>
      <c r="U210" s="40" t="s">
        <v>41</v>
      </c>
      <c r="V210" s="32"/>
      <c r="W210" s="166">
        <f t="shared" si="36"/>
        <v>0</v>
      </c>
      <c r="X210" s="166">
        <v>0</v>
      </c>
      <c r="Y210" s="166">
        <f t="shared" si="37"/>
        <v>0</v>
      </c>
      <c r="Z210" s="166">
        <v>0</v>
      </c>
      <c r="AA210" s="167">
        <f t="shared" si="38"/>
        <v>0</v>
      </c>
      <c r="AR210" s="14" t="s">
        <v>168</v>
      </c>
      <c r="AT210" s="14" t="s">
        <v>164</v>
      </c>
      <c r="AU210" s="14" t="s">
        <v>85</v>
      </c>
      <c r="AY210" s="14" t="s">
        <v>163</v>
      </c>
      <c r="BE210" s="110">
        <f t="shared" si="39"/>
        <v>0</v>
      </c>
      <c r="BF210" s="110">
        <f t="shared" si="40"/>
        <v>0</v>
      </c>
      <c r="BG210" s="110">
        <f t="shared" si="41"/>
        <v>0</v>
      </c>
      <c r="BH210" s="110">
        <f t="shared" si="42"/>
        <v>0</v>
      </c>
      <c r="BI210" s="110">
        <f t="shared" si="43"/>
        <v>0</v>
      </c>
      <c r="BJ210" s="14" t="s">
        <v>85</v>
      </c>
      <c r="BK210" s="110">
        <f t="shared" si="44"/>
        <v>0</v>
      </c>
      <c r="BL210" s="14" t="s">
        <v>168</v>
      </c>
      <c r="BM210" s="14" t="s">
        <v>411</v>
      </c>
    </row>
    <row r="211" spans="2:65" s="1" customFormat="1" ht="31.5" customHeight="1" x14ac:dyDescent="0.3">
      <c r="B211" s="132"/>
      <c r="C211" s="161" t="s">
        <v>412</v>
      </c>
      <c r="D211" s="161" t="s">
        <v>164</v>
      </c>
      <c r="E211" s="162" t="s">
        <v>413</v>
      </c>
      <c r="F211" s="246" t="s">
        <v>414</v>
      </c>
      <c r="G211" s="247"/>
      <c r="H211" s="247"/>
      <c r="I211" s="247"/>
      <c r="J211" s="163" t="s">
        <v>200</v>
      </c>
      <c r="K211" s="164">
        <v>9.4260000000000002</v>
      </c>
      <c r="L211" s="248">
        <v>0</v>
      </c>
      <c r="M211" s="247"/>
      <c r="N211" s="249">
        <f t="shared" si="35"/>
        <v>0</v>
      </c>
      <c r="O211" s="247"/>
      <c r="P211" s="247"/>
      <c r="Q211" s="247"/>
      <c r="R211" s="134"/>
      <c r="T211" s="165" t="s">
        <v>3</v>
      </c>
      <c r="U211" s="40" t="s">
        <v>41</v>
      </c>
      <c r="V211" s="32"/>
      <c r="W211" s="166">
        <f t="shared" si="36"/>
        <v>0</v>
      </c>
      <c r="X211" s="166">
        <v>0</v>
      </c>
      <c r="Y211" s="166">
        <f t="shared" si="37"/>
        <v>0</v>
      </c>
      <c r="Z211" s="166">
        <v>0.19600000000000001</v>
      </c>
      <c r="AA211" s="167">
        <f t="shared" si="38"/>
        <v>1.847496</v>
      </c>
      <c r="AR211" s="14" t="s">
        <v>168</v>
      </c>
      <c r="AT211" s="14" t="s">
        <v>164</v>
      </c>
      <c r="AU211" s="14" t="s">
        <v>85</v>
      </c>
      <c r="AY211" s="14" t="s">
        <v>163</v>
      </c>
      <c r="BE211" s="110">
        <f t="shared" si="39"/>
        <v>0</v>
      </c>
      <c r="BF211" s="110">
        <f t="shared" si="40"/>
        <v>0</v>
      </c>
      <c r="BG211" s="110">
        <f t="shared" si="41"/>
        <v>0</v>
      </c>
      <c r="BH211" s="110">
        <f t="shared" si="42"/>
        <v>0</v>
      </c>
      <c r="BI211" s="110">
        <f t="shared" si="43"/>
        <v>0</v>
      </c>
      <c r="BJ211" s="14" t="s">
        <v>85</v>
      </c>
      <c r="BK211" s="110">
        <f t="shared" si="44"/>
        <v>0</v>
      </c>
      <c r="BL211" s="14" t="s">
        <v>168</v>
      </c>
      <c r="BM211" s="14" t="s">
        <v>415</v>
      </c>
    </row>
    <row r="212" spans="2:65" s="1" customFormat="1" ht="44.25" customHeight="1" x14ac:dyDescent="0.3">
      <c r="B212" s="132"/>
      <c r="C212" s="161" t="s">
        <v>416</v>
      </c>
      <c r="D212" s="161" t="s">
        <v>164</v>
      </c>
      <c r="E212" s="162" t="s">
        <v>417</v>
      </c>
      <c r="F212" s="246" t="s">
        <v>418</v>
      </c>
      <c r="G212" s="247"/>
      <c r="H212" s="247"/>
      <c r="I212" s="247"/>
      <c r="J212" s="163" t="s">
        <v>167</v>
      </c>
      <c r="K212" s="164">
        <v>3.7730000000000001</v>
      </c>
      <c r="L212" s="248">
        <v>0</v>
      </c>
      <c r="M212" s="247"/>
      <c r="N212" s="249">
        <f t="shared" si="35"/>
        <v>0</v>
      </c>
      <c r="O212" s="247"/>
      <c r="P212" s="247"/>
      <c r="Q212" s="247"/>
      <c r="R212" s="134"/>
      <c r="T212" s="165" t="s">
        <v>3</v>
      </c>
      <c r="U212" s="40" t="s">
        <v>41</v>
      </c>
      <c r="V212" s="32"/>
      <c r="W212" s="166">
        <f t="shared" si="36"/>
        <v>0</v>
      </c>
      <c r="X212" s="166">
        <v>0</v>
      </c>
      <c r="Y212" s="166">
        <f t="shared" si="37"/>
        <v>0</v>
      </c>
      <c r="Z212" s="166">
        <v>1.905</v>
      </c>
      <c r="AA212" s="167">
        <f t="shared" si="38"/>
        <v>7.1875650000000002</v>
      </c>
      <c r="AR212" s="14" t="s">
        <v>168</v>
      </c>
      <c r="AT212" s="14" t="s">
        <v>164</v>
      </c>
      <c r="AU212" s="14" t="s">
        <v>85</v>
      </c>
      <c r="AY212" s="14" t="s">
        <v>163</v>
      </c>
      <c r="BE212" s="110">
        <f t="shared" si="39"/>
        <v>0</v>
      </c>
      <c r="BF212" s="110">
        <f t="shared" si="40"/>
        <v>0</v>
      </c>
      <c r="BG212" s="110">
        <f t="shared" si="41"/>
        <v>0</v>
      </c>
      <c r="BH212" s="110">
        <f t="shared" si="42"/>
        <v>0</v>
      </c>
      <c r="BI212" s="110">
        <f t="shared" si="43"/>
        <v>0</v>
      </c>
      <c r="BJ212" s="14" t="s">
        <v>85</v>
      </c>
      <c r="BK212" s="110">
        <f t="shared" si="44"/>
        <v>0</v>
      </c>
      <c r="BL212" s="14" t="s">
        <v>168</v>
      </c>
      <c r="BM212" s="14" t="s">
        <v>419</v>
      </c>
    </row>
    <row r="213" spans="2:65" s="1" customFormat="1" ht="44.25" customHeight="1" x14ac:dyDescent="0.3">
      <c r="B213" s="132"/>
      <c r="C213" s="161" t="s">
        <v>420</v>
      </c>
      <c r="D213" s="161" t="s">
        <v>164</v>
      </c>
      <c r="E213" s="162" t="s">
        <v>421</v>
      </c>
      <c r="F213" s="246" t="s">
        <v>422</v>
      </c>
      <c r="G213" s="247"/>
      <c r="H213" s="247"/>
      <c r="I213" s="247"/>
      <c r="J213" s="163" t="s">
        <v>167</v>
      </c>
      <c r="K213" s="164">
        <v>0.6</v>
      </c>
      <c r="L213" s="248">
        <v>0</v>
      </c>
      <c r="M213" s="247"/>
      <c r="N213" s="249">
        <f t="shared" si="35"/>
        <v>0</v>
      </c>
      <c r="O213" s="247"/>
      <c r="P213" s="247"/>
      <c r="Q213" s="247"/>
      <c r="R213" s="134"/>
      <c r="T213" s="165" t="s">
        <v>3</v>
      </c>
      <c r="U213" s="40" t="s">
        <v>41</v>
      </c>
      <c r="V213" s="32"/>
      <c r="W213" s="166">
        <f t="shared" si="36"/>
        <v>0</v>
      </c>
      <c r="X213" s="166">
        <v>0</v>
      </c>
      <c r="Y213" s="166">
        <f t="shared" si="37"/>
        <v>0</v>
      </c>
      <c r="Z213" s="166">
        <v>2.2000000000000002</v>
      </c>
      <c r="AA213" s="167">
        <f t="shared" si="38"/>
        <v>1.32</v>
      </c>
      <c r="AR213" s="14" t="s">
        <v>168</v>
      </c>
      <c r="AT213" s="14" t="s">
        <v>164</v>
      </c>
      <c r="AU213" s="14" t="s">
        <v>85</v>
      </c>
      <c r="AY213" s="14" t="s">
        <v>163</v>
      </c>
      <c r="BE213" s="110">
        <f t="shared" si="39"/>
        <v>0</v>
      </c>
      <c r="BF213" s="110">
        <f t="shared" si="40"/>
        <v>0</v>
      </c>
      <c r="BG213" s="110">
        <f t="shared" si="41"/>
        <v>0</v>
      </c>
      <c r="BH213" s="110">
        <f t="shared" si="42"/>
        <v>0</v>
      </c>
      <c r="BI213" s="110">
        <f t="shared" si="43"/>
        <v>0</v>
      </c>
      <c r="BJ213" s="14" t="s">
        <v>85</v>
      </c>
      <c r="BK213" s="110">
        <f t="shared" si="44"/>
        <v>0</v>
      </c>
      <c r="BL213" s="14" t="s">
        <v>168</v>
      </c>
      <c r="BM213" s="14" t="s">
        <v>423</v>
      </c>
    </row>
    <row r="214" spans="2:65" s="1" customFormat="1" ht="31.5" customHeight="1" x14ac:dyDescent="0.3">
      <c r="B214" s="132"/>
      <c r="C214" s="161" t="s">
        <v>424</v>
      </c>
      <c r="D214" s="161" t="s">
        <v>164</v>
      </c>
      <c r="E214" s="162" t="s">
        <v>425</v>
      </c>
      <c r="F214" s="246" t="s">
        <v>426</v>
      </c>
      <c r="G214" s="247"/>
      <c r="H214" s="247"/>
      <c r="I214" s="247"/>
      <c r="J214" s="163" t="s">
        <v>200</v>
      </c>
      <c r="K214" s="164">
        <v>36.799999999999997</v>
      </c>
      <c r="L214" s="248">
        <v>0</v>
      </c>
      <c r="M214" s="247"/>
      <c r="N214" s="249">
        <f t="shared" si="35"/>
        <v>0</v>
      </c>
      <c r="O214" s="247"/>
      <c r="P214" s="247"/>
      <c r="Q214" s="247"/>
      <c r="R214" s="134"/>
      <c r="T214" s="165" t="s">
        <v>3</v>
      </c>
      <c r="U214" s="40" t="s">
        <v>41</v>
      </c>
      <c r="V214" s="32"/>
      <c r="W214" s="166">
        <f t="shared" si="36"/>
        <v>0</v>
      </c>
      <c r="X214" s="166">
        <v>0</v>
      </c>
      <c r="Y214" s="166">
        <f t="shared" si="37"/>
        <v>0</v>
      </c>
      <c r="Z214" s="166">
        <v>0.09</v>
      </c>
      <c r="AA214" s="167">
        <f t="shared" si="38"/>
        <v>3.3119999999999998</v>
      </c>
      <c r="AR214" s="14" t="s">
        <v>168</v>
      </c>
      <c r="AT214" s="14" t="s">
        <v>164</v>
      </c>
      <c r="AU214" s="14" t="s">
        <v>85</v>
      </c>
      <c r="AY214" s="14" t="s">
        <v>163</v>
      </c>
      <c r="BE214" s="110">
        <f t="shared" si="39"/>
        <v>0</v>
      </c>
      <c r="BF214" s="110">
        <f t="shared" si="40"/>
        <v>0</v>
      </c>
      <c r="BG214" s="110">
        <f t="shared" si="41"/>
        <v>0</v>
      </c>
      <c r="BH214" s="110">
        <f t="shared" si="42"/>
        <v>0</v>
      </c>
      <c r="BI214" s="110">
        <f t="shared" si="43"/>
        <v>0</v>
      </c>
      <c r="BJ214" s="14" t="s">
        <v>85</v>
      </c>
      <c r="BK214" s="110">
        <f t="shared" si="44"/>
        <v>0</v>
      </c>
      <c r="BL214" s="14" t="s">
        <v>168</v>
      </c>
      <c r="BM214" s="14" t="s">
        <v>427</v>
      </c>
    </row>
    <row r="215" spans="2:65" s="1" customFormat="1" ht="44.25" customHeight="1" x14ac:dyDescent="0.3">
      <c r="B215" s="132"/>
      <c r="C215" s="161" t="s">
        <v>428</v>
      </c>
      <c r="D215" s="161" t="s">
        <v>164</v>
      </c>
      <c r="E215" s="162" t="s">
        <v>429</v>
      </c>
      <c r="F215" s="246" t="s">
        <v>430</v>
      </c>
      <c r="G215" s="247"/>
      <c r="H215" s="247"/>
      <c r="I215" s="247"/>
      <c r="J215" s="163" t="s">
        <v>200</v>
      </c>
      <c r="K215" s="164">
        <v>25.8</v>
      </c>
      <c r="L215" s="248">
        <v>0</v>
      </c>
      <c r="M215" s="247"/>
      <c r="N215" s="249">
        <f t="shared" si="35"/>
        <v>0</v>
      </c>
      <c r="O215" s="247"/>
      <c r="P215" s="247"/>
      <c r="Q215" s="247"/>
      <c r="R215" s="134"/>
      <c r="T215" s="165" t="s">
        <v>3</v>
      </c>
      <c r="U215" s="40" t="s">
        <v>41</v>
      </c>
      <c r="V215" s="32"/>
      <c r="W215" s="166">
        <f t="shared" si="36"/>
        <v>0</v>
      </c>
      <c r="X215" s="166">
        <v>0</v>
      </c>
      <c r="Y215" s="166">
        <f t="shared" si="37"/>
        <v>0</v>
      </c>
      <c r="Z215" s="166">
        <v>0.02</v>
      </c>
      <c r="AA215" s="167">
        <f t="shared" si="38"/>
        <v>0.51600000000000001</v>
      </c>
      <c r="AR215" s="14" t="s">
        <v>168</v>
      </c>
      <c r="AT215" s="14" t="s">
        <v>164</v>
      </c>
      <c r="AU215" s="14" t="s">
        <v>85</v>
      </c>
      <c r="AY215" s="14" t="s">
        <v>163</v>
      </c>
      <c r="BE215" s="110">
        <f t="shared" si="39"/>
        <v>0</v>
      </c>
      <c r="BF215" s="110">
        <f t="shared" si="40"/>
        <v>0</v>
      </c>
      <c r="BG215" s="110">
        <f t="shared" si="41"/>
        <v>0</v>
      </c>
      <c r="BH215" s="110">
        <f t="shared" si="42"/>
        <v>0</v>
      </c>
      <c r="BI215" s="110">
        <f t="shared" si="43"/>
        <v>0</v>
      </c>
      <c r="BJ215" s="14" t="s">
        <v>85</v>
      </c>
      <c r="BK215" s="110">
        <f t="shared" si="44"/>
        <v>0</v>
      </c>
      <c r="BL215" s="14" t="s">
        <v>168</v>
      </c>
      <c r="BM215" s="14" t="s">
        <v>431</v>
      </c>
    </row>
    <row r="216" spans="2:65" s="1" customFormat="1" ht="44.25" customHeight="1" x14ac:dyDescent="0.3">
      <c r="B216" s="132"/>
      <c r="C216" s="161" t="s">
        <v>432</v>
      </c>
      <c r="D216" s="161" t="s">
        <v>164</v>
      </c>
      <c r="E216" s="162" t="s">
        <v>433</v>
      </c>
      <c r="F216" s="246" t="s">
        <v>434</v>
      </c>
      <c r="G216" s="247"/>
      <c r="H216" s="247"/>
      <c r="I216" s="247"/>
      <c r="J216" s="163" t="s">
        <v>200</v>
      </c>
      <c r="K216" s="164">
        <v>11</v>
      </c>
      <c r="L216" s="248">
        <v>0</v>
      </c>
      <c r="M216" s="247"/>
      <c r="N216" s="249">
        <f t="shared" si="35"/>
        <v>0</v>
      </c>
      <c r="O216" s="247"/>
      <c r="P216" s="247"/>
      <c r="Q216" s="247"/>
      <c r="R216" s="134"/>
      <c r="T216" s="165" t="s">
        <v>3</v>
      </c>
      <c r="U216" s="40" t="s">
        <v>41</v>
      </c>
      <c r="V216" s="32"/>
      <c r="W216" s="166">
        <f t="shared" si="36"/>
        <v>0</v>
      </c>
      <c r="X216" s="166">
        <v>0</v>
      </c>
      <c r="Y216" s="166">
        <f t="shared" si="37"/>
        <v>0</v>
      </c>
      <c r="Z216" s="166">
        <v>6.5000000000000002E-2</v>
      </c>
      <c r="AA216" s="167">
        <f t="shared" si="38"/>
        <v>0.71500000000000008</v>
      </c>
      <c r="AR216" s="14" t="s">
        <v>168</v>
      </c>
      <c r="AT216" s="14" t="s">
        <v>164</v>
      </c>
      <c r="AU216" s="14" t="s">
        <v>85</v>
      </c>
      <c r="AY216" s="14" t="s">
        <v>163</v>
      </c>
      <c r="BE216" s="110">
        <f t="shared" si="39"/>
        <v>0</v>
      </c>
      <c r="BF216" s="110">
        <f t="shared" si="40"/>
        <v>0</v>
      </c>
      <c r="BG216" s="110">
        <f t="shared" si="41"/>
        <v>0</v>
      </c>
      <c r="BH216" s="110">
        <f t="shared" si="42"/>
        <v>0</v>
      </c>
      <c r="BI216" s="110">
        <f t="shared" si="43"/>
        <v>0</v>
      </c>
      <c r="BJ216" s="14" t="s">
        <v>85</v>
      </c>
      <c r="BK216" s="110">
        <f t="shared" si="44"/>
        <v>0</v>
      </c>
      <c r="BL216" s="14" t="s">
        <v>168</v>
      </c>
      <c r="BM216" s="14" t="s">
        <v>435</v>
      </c>
    </row>
    <row r="217" spans="2:65" s="1" customFormat="1" ht="31.5" customHeight="1" x14ac:dyDescent="0.3">
      <c r="B217" s="132"/>
      <c r="C217" s="161" t="s">
        <v>436</v>
      </c>
      <c r="D217" s="161" t="s">
        <v>164</v>
      </c>
      <c r="E217" s="162" t="s">
        <v>437</v>
      </c>
      <c r="F217" s="246" t="s">
        <v>438</v>
      </c>
      <c r="G217" s="247"/>
      <c r="H217" s="247"/>
      <c r="I217" s="247"/>
      <c r="J217" s="163" t="s">
        <v>214</v>
      </c>
      <c r="K217" s="164">
        <v>6</v>
      </c>
      <c r="L217" s="248">
        <v>0</v>
      </c>
      <c r="M217" s="247"/>
      <c r="N217" s="249">
        <f t="shared" si="35"/>
        <v>0</v>
      </c>
      <c r="O217" s="247"/>
      <c r="P217" s="247"/>
      <c r="Q217" s="247"/>
      <c r="R217" s="134"/>
      <c r="T217" s="165" t="s">
        <v>3</v>
      </c>
      <c r="U217" s="40" t="s">
        <v>41</v>
      </c>
      <c r="V217" s="32"/>
      <c r="W217" s="166">
        <f t="shared" si="36"/>
        <v>0</v>
      </c>
      <c r="X217" s="166">
        <v>0</v>
      </c>
      <c r="Y217" s="166">
        <f t="shared" si="37"/>
        <v>0</v>
      </c>
      <c r="Z217" s="166">
        <v>2.4E-2</v>
      </c>
      <c r="AA217" s="167">
        <f t="shared" si="38"/>
        <v>0.14400000000000002</v>
      </c>
      <c r="AR217" s="14" t="s">
        <v>168</v>
      </c>
      <c r="AT217" s="14" t="s">
        <v>164</v>
      </c>
      <c r="AU217" s="14" t="s">
        <v>85</v>
      </c>
      <c r="AY217" s="14" t="s">
        <v>163</v>
      </c>
      <c r="BE217" s="110">
        <f t="shared" si="39"/>
        <v>0</v>
      </c>
      <c r="BF217" s="110">
        <f t="shared" si="40"/>
        <v>0</v>
      </c>
      <c r="BG217" s="110">
        <f t="shared" si="41"/>
        <v>0</v>
      </c>
      <c r="BH217" s="110">
        <f t="shared" si="42"/>
        <v>0</v>
      </c>
      <c r="BI217" s="110">
        <f t="shared" si="43"/>
        <v>0</v>
      </c>
      <c r="BJ217" s="14" t="s">
        <v>85</v>
      </c>
      <c r="BK217" s="110">
        <f t="shared" si="44"/>
        <v>0</v>
      </c>
      <c r="BL217" s="14" t="s">
        <v>168</v>
      </c>
      <c r="BM217" s="14" t="s">
        <v>439</v>
      </c>
    </row>
    <row r="218" spans="2:65" s="1" customFormat="1" ht="31.5" customHeight="1" x14ac:dyDescent="0.3">
      <c r="B218" s="132"/>
      <c r="C218" s="161" t="s">
        <v>440</v>
      </c>
      <c r="D218" s="161" t="s">
        <v>164</v>
      </c>
      <c r="E218" s="162" t="s">
        <v>441</v>
      </c>
      <c r="F218" s="246" t="s">
        <v>442</v>
      </c>
      <c r="G218" s="247"/>
      <c r="H218" s="247"/>
      <c r="I218" s="247"/>
      <c r="J218" s="163" t="s">
        <v>200</v>
      </c>
      <c r="K218" s="164">
        <v>6</v>
      </c>
      <c r="L218" s="248">
        <v>0</v>
      </c>
      <c r="M218" s="247"/>
      <c r="N218" s="249">
        <f t="shared" si="35"/>
        <v>0</v>
      </c>
      <c r="O218" s="247"/>
      <c r="P218" s="247"/>
      <c r="Q218" s="247"/>
      <c r="R218" s="134"/>
      <c r="T218" s="165" t="s">
        <v>3</v>
      </c>
      <c r="U218" s="40" t="s">
        <v>41</v>
      </c>
      <c r="V218" s="32"/>
      <c r="W218" s="166">
        <f t="shared" si="36"/>
        <v>0</v>
      </c>
      <c r="X218" s="166">
        <v>0</v>
      </c>
      <c r="Y218" s="166">
        <f t="shared" si="37"/>
        <v>0</v>
      </c>
      <c r="Z218" s="166">
        <v>7.5999999999999998E-2</v>
      </c>
      <c r="AA218" s="167">
        <f t="shared" si="38"/>
        <v>0.45599999999999996</v>
      </c>
      <c r="AR218" s="14" t="s">
        <v>168</v>
      </c>
      <c r="AT218" s="14" t="s">
        <v>164</v>
      </c>
      <c r="AU218" s="14" t="s">
        <v>85</v>
      </c>
      <c r="AY218" s="14" t="s">
        <v>163</v>
      </c>
      <c r="BE218" s="110">
        <f t="shared" si="39"/>
        <v>0</v>
      </c>
      <c r="BF218" s="110">
        <f t="shared" si="40"/>
        <v>0</v>
      </c>
      <c r="BG218" s="110">
        <f t="shared" si="41"/>
        <v>0</v>
      </c>
      <c r="BH218" s="110">
        <f t="shared" si="42"/>
        <v>0</v>
      </c>
      <c r="BI218" s="110">
        <f t="shared" si="43"/>
        <v>0</v>
      </c>
      <c r="BJ218" s="14" t="s">
        <v>85</v>
      </c>
      <c r="BK218" s="110">
        <f t="shared" si="44"/>
        <v>0</v>
      </c>
      <c r="BL218" s="14" t="s">
        <v>168</v>
      </c>
      <c r="BM218" s="14" t="s">
        <v>443</v>
      </c>
    </row>
    <row r="219" spans="2:65" s="1" customFormat="1" ht="31.5" customHeight="1" x14ac:dyDescent="0.3">
      <c r="B219" s="132"/>
      <c r="C219" s="161" t="s">
        <v>444</v>
      </c>
      <c r="D219" s="161" t="s">
        <v>164</v>
      </c>
      <c r="E219" s="162" t="s">
        <v>445</v>
      </c>
      <c r="F219" s="246" t="s">
        <v>446</v>
      </c>
      <c r="G219" s="247"/>
      <c r="H219" s="247"/>
      <c r="I219" s="247"/>
      <c r="J219" s="163" t="s">
        <v>167</v>
      </c>
      <c r="K219" s="164">
        <v>0.2</v>
      </c>
      <c r="L219" s="248">
        <v>0</v>
      </c>
      <c r="M219" s="247"/>
      <c r="N219" s="249">
        <f t="shared" si="35"/>
        <v>0</v>
      </c>
      <c r="O219" s="247"/>
      <c r="P219" s="247"/>
      <c r="Q219" s="247"/>
      <c r="R219" s="134"/>
      <c r="T219" s="165" t="s">
        <v>3</v>
      </c>
      <c r="U219" s="40" t="s">
        <v>41</v>
      </c>
      <c r="V219" s="32"/>
      <c r="W219" s="166">
        <f t="shared" si="36"/>
        <v>0</v>
      </c>
      <c r="X219" s="166">
        <v>0</v>
      </c>
      <c r="Y219" s="166">
        <f t="shared" si="37"/>
        <v>0</v>
      </c>
      <c r="Z219" s="166">
        <v>1.875</v>
      </c>
      <c r="AA219" s="167">
        <f t="shared" si="38"/>
        <v>0.375</v>
      </c>
      <c r="AR219" s="14" t="s">
        <v>168</v>
      </c>
      <c r="AT219" s="14" t="s">
        <v>164</v>
      </c>
      <c r="AU219" s="14" t="s">
        <v>85</v>
      </c>
      <c r="AY219" s="14" t="s">
        <v>163</v>
      </c>
      <c r="BE219" s="110">
        <f t="shared" si="39"/>
        <v>0</v>
      </c>
      <c r="BF219" s="110">
        <f t="shared" si="40"/>
        <v>0</v>
      </c>
      <c r="BG219" s="110">
        <f t="shared" si="41"/>
        <v>0</v>
      </c>
      <c r="BH219" s="110">
        <f t="shared" si="42"/>
        <v>0</v>
      </c>
      <c r="BI219" s="110">
        <f t="shared" si="43"/>
        <v>0</v>
      </c>
      <c r="BJ219" s="14" t="s">
        <v>85</v>
      </c>
      <c r="BK219" s="110">
        <f t="shared" si="44"/>
        <v>0</v>
      </c>
      <c r="BL219" s="14" t="s">
        <v>168</v>
      </c>
      <c r="BM219" s="14" t="s">
        <v>447</v>
      </c>
    </row>
    <row r="220" spans="2:65" s="1" customFormat="1" ht="31.5" customHeight="1" x14ac:dyDescent="0.3">
      <c r="B220" s="132"/>
      <c r="C220" s="161" t="s">
        <v>448</v>
      </c>
      <c r="D220" s="161" t="s">
        <v>164</v>
      </c>
      <c r="E220" s="162" t="s">
        <v>449</v>
      </c>
      <c r="F220" s="246" t="s">
        <v>450</v>
      </c>
      <c r="G220" s="247"/>
      <c r="H220" s="247"/>
      <c r="I220" s="247"/>
      <c r="J220" s="163" t="s">
        <v>167</v>
      </c>
      <c r="K220" s="164">
        <v>0.5</v>
      </c>
      <c r="L220" s="248">
        <v>0</v>
      </c>
      <c r="M220" s="247"/>
      <c r="N220" s="249">
        <f t="shared" si="35"/>
        <v>0</v>
      </c>
      <c r="O220" s="247"/>
      <c r="P220" s="247"/>
      <c r="Q220" s="247"/>
      <c r="R220" s="134"/>
      <c r="T220" s="165" t="s">
        <v>3</v>
      </c>
      <c r="U220" s="40" t="s">
        <v>41</v>
      </c>
      <c r="V220" s="32"/>
      <c r="W220" s="166">
        <f t="shared" si="36"/>
        <v>0</v>
      </c>
      <c r="X220" s="166">
        <v>0</v>
      </c>
      <c r="Y220" s="166">
        <f t="shared" si="37"/>
        <v>0</v>
      </c>
      <c r="Z220" s="166">
        <v>1.875</v>
      </c>
      <c r="AA220" s="167">
        <f t="shared" si="38"/>
        <v>0.9375</v>
      </c>
      <c r="AR220" s="14" t="s">
        <v>168</v>
      </c>
      <c r="AT220" s="14" t="s">
        <v>164</v>
      </c>
      <c r="AU220" s="14" t="s">
        <v>85</v>
      </c>
      <c r="AY220" s="14" t="s">
        <v>163</v>
      </c>
      <c r="BE220" s="110">
        <f t="shared" si="39"/>
        <v>0</v>
      </c>
      <c r="BF220" s="110">
        <f t="shared" si="40"/>
        <v>0</v>
      </c>
      <c r="BG220" s="110">
        <f t="shared" si="41"/>
        <v>0</v>
      </c>
      <c r="BH220" s="110">
        <f t="shared" si="42"/>
        <v>0</v>
      </c>
      <c r="BI220" s="110">
        <f t="shared" si="43"/>
        <v>0</v>
      </c>
      <c r="BJ220" s="14" t="s">
        <v>85</v>
      </c>
      <c r="BK220" s="110">
        <f t="shared" si="44"/>
        <v>0</v>
      </c>
      <c r="BL220" s="14" t="s">
        <v>168</v>
      </c>
      <c r="BM220" s="14" t="s">
        <v>451</v>
      </c>
    </row>
    <row r="221" spans="2:65" s="1" customFormat="1" ht="31.5" customHeight="1" x14ac:dyDescent="0.3">
      <c r="B221" s="132"/>
      <c r="C221" s="161" t="s">
        <v>452</v>
      </c>
      <c r="D221" s="161" t="s">
        <v>164</v>
      </c>
      <c r="E221" s="162" t="s">
        <v>453</v>
      </c>
      <c r="F221" s="246" t="s">
        <v>454</v>
      </c>
      <c r="G221" s="247"/>
      <c r="H221" s="247"/>
      <c r="I221" s="247"/>
      <c r="J221" s="163" t="s">
        <v>455</v>
      </c>
      <c r="K221" s="164">
        <v>25</v>
      </c>
      <c r="L221" s="248">
        <v>0</v>
      </c>
      <c r="M221" s="247"/>
      <c r="N221" s="249">
        <f t="shared" si="35"/>
        <v>0</v>
      </c>
      <c r="O221" s="247"/>
      <c r="P221" s="247"/>
      <c r="Q221" s="247"/>
      <c r="R221" s="134"/>
      <c r="T221" s="165" t="s">
        <v>3</v>
      </c>
      <c r="U221" s="40" t="s">
        <v>41</v>
      </c>
      <c r="V221" s="32"/>
      <c r="W221" s="166">
        <f t="shared" si="36"/>
        <v>0</v>
      </c>
      <c r="X221" s="166">
        <v>1.0000000000000001E-5</v>
      </c>
      <c r="Y221" s="166">
        <f t="shared" si="37"/>
        <v>2.5000000000000001E-4</v>
      </c>
      <c r="Z221" s="166">
        <v>1.9000000000000001E-4</v>
      </c>
      <c r="AA221" s="167">
        <f t="shared" si="38"/>
        <v>4.7499999999999999E-3</v>
      </c>
      <c r="AR221" s="14" t="s">
        <v>168</v>
      </c>
      <c r="AT221" s="14" t="s">
        <v>164</v>
      </c>
      <c r="AU221" s="14" t="s">
        <v>85</v>
      </c>
      <c r="AY221" s="14" t="s">
        <v>163</v>
      </c>
      <c r="BE221" s="110">
        <f t="shared" si="39"/>
        <v>0</v>
      </c>
      <c r="BF221" s="110">
        <f t="shared" si="40"/>
        <v>0</v>
      </c>
      <c r="BG221" s="110">
        <f t="shared" si="41"/>
        <v>0</v>
      </c>
      <c r="BH221" s="110">
        <f t="shared" si="42"/>
        <v>0</v>
      </c>
      <c r="BI221" s="110">
        <f t="shared" si="43"/>
        <v>0</v>
      </c>
      <c r="BJ221" s="14" t="s">
        <v>85</v>
      </c>
      <c r="BK221" s="110">
        <f t="shared" si="44"/>
        <v>0</v>
      </c>
      <c r="BL221" s="14" t="s">
        <v>168</v>
      </c>
      <c r="BM221" s="14" t="s">
        <v>456</v>
      </c>
    </row>
    <row r="222" spans="2:65" s="1" customFormat="1" ht="31.5" customHeight="1" x14ac:dyDescent="0.3">
      <c r="B222" s="132"/>
      <c r="C222" s="161" t="s">
        <v>457</v>
      </c>
      <c r="D222" s="161" t="s">
        <v>164</v>
      </c>
      <c r="E222" s="162" t="s">
        <v>458</v>
      </c>
      <c r="F222" s="246" t="s">
        <v>459</v>
      </c>
      <c r="G222" s="247"/>
      <c r="H222" s="247"/>
      <c r="I222" s="247"/>
      <c r="J222" s="163" t="s">
        <v>455</v>
      </c>
      <c r="K222" s="164">
        <v>50</v>
      </c>
      <c r="L222" s="248">
        <v>0</v>
      </c>
      <c r="M222" s="247"/>
      <c r="N222" s="249">
        <f t="shared" si="35"/>
        <v>0</v>
      </c>
      <c r="O222" s="247"/>
      <c r="P222" s="247"/>
      <c r="Q222" s="247"/>
      <c r="R222" s="134"/>
      <c r="T222" s="165" t="s">
        <v>3</v>
      </c>
      <c r="U222" s="40" t="s">
        <v>41</v>
      </c>
      <c r="V222" s="32"/>
      <c r="W222" s="166">
        <f t="shared" si="36"/>
        <v>0</v>
      </c>
      <c r="X222" s="166">
        <v>3.0000000000000001E-5</v>
      </c>
      <c r="Y222" s="166">
        <f t="shared" si="37"/>
        <v>1.5E-3</v>
      </c>
      <c r="Z222" s="166">
        <v>4.2000000000000002E-4</v>
      </c>
      <c r="AA222" s="167">
        <f t="shared" si="38"/>
        <v>2.1000000000000001E-2</v>
      </c>
      <c r="AR222" s="14" t="s">
        <v>168</v>
      </c>
      <c r="AT222" s="14" t="s">
        <v>164</v>
      </c>
      <c r="AU222" s="14" t="s">
        <v>85</v>
      </c>
      <c r="AY222" s="14" t="s">
        <v>163</v>
      </c>
      <c r="BE222" s="110">
        <f t="shared" si="39"/>
        <v>0</v>
      </c>
      <c r="BF222" s="110">
        <f t="shared" si="40"/>
        <v>0</v>
      </c>
      <c r="BG222" s="110">
        <f t="shared" si="41"/>
        <v>0</v>
      </c>
      <c r="BH222" s="110">
        <f t="shared" si="42"/>
        <v>0</v>
      </c>
      <c r="BI222" s="110">
        <f t="shared" si="43"/>
        <v>0</v>
      </c>
      <c r="BJ222" s="14" t="s">
        <v>85</v>
      </c>
      <c r="BK222" s="110">
        <f t="shared" si="44"/>
        <v>0</v>
      </c>
      <c r="BL222" s="14" t="s">
        <v>168</v>
      </c>
      <c r="BM222" s="14" t="s">
        <v>460</v>
      </c>
    </row>
    <row r="223" spans="2:65" s="1" customFormat="1" ht="31.5" customHeight="1" x14ac:dyDescent="0.3">
      <c r="B223" s="132"/>
      <c r="C223" s="161" t="s">
        <v>461</v>
      </c>
      <c r="D223" s="161" t="s">
        <v>164</v>
      </c>
      <c r="E223" s="162" t="s">
        <v>462</v>
      </c>
      <c r="F223" s="246" t="s">
        <v>463</v>
      </c>
      <c r="G223" s="247"/>
      <c r="H223" s="247"/>
      <c r="I223" s="247"/>
      <c r="J223" s="163" t="s">
        <v>214</v>
      </c>
      <c r="K223" s="164">
        <v>2</v>
      </c>
      <c r="L223" s="248">
        <v>0</v>
      </c>
      <c r="M223" s="247"/>
      <c r="N223" s="249">
        <f t="shared" si="35"/>
        <v>0</v>
      </c>
      <c r="O223" s="247"/>
      <c r="P223" s="247"/>
      <c r="Q223" s="247"/>
      <c r="R223" s="134"/>
      <c r="T223" s="165" t="s">
        <v>3</v>
      </c>
      <c r="U223" s="40" t="s">
        <v>41</v>
      </c>
      <c r="V223" s="32"/>
      <c r="W223" s="166">
        <f t="shared" si="36"/>
        <v>0</v>
      </c>
      <c r="X223" s="166">
        <v>0</v>
      </c>
      <c r="Y223" s="166">
        <f t="shared" si="37"/>
        <v>0</v>
      </c>
      <c r="Z223" s="166">
        <v>1.4999999999999999E-2</v>
      </c>
      <c r="AA223" s="167">
        <f t="shared" si="38"/>
        <v>0.03</v>
      </c>
      <c r="AR223" s="14" t="s">
        <v>168</v>
      </c>
      <c r="AT223" s="14" t="s">
        <v>164</v>
      </c>
      <c r="AU223" s="14" t="s">
        <v>85</v>
      </c>
      <c r="AY223" s="14" t="s">
        <v>163</v>
      </c>
      <c r="BE223" s="110">
        <f t="shared" si="39"/>
        <v>0</v>
      </c>
      <c r="BF223" s="110">
        <f t="shared" si="40"/>
        <v>0</v>
      </c>
      <c r="BG223" s="110">
        <f t="shared" si="41"/>
        <v>0</v>
      </c>
      <c r="BH223" s="110">
        <f t="shared" si="42"/>
        <v>0</v>
      </c>
      <c r="BI223" s="110">
        <f t="shared" si="43"/>
        <v>0</v>
      </c>
      <c r="BJ223" s="14" t="s">
        <v>85</v>
      </c>
      <c r="BK223" s="110">
        <f t="shared" si="44"/>
        <v>0</v>
      </c>
      <c r="BL223" s="14" t="s">
        <v>168</v>
      </c>
      <c r="BM223" s="14" t="s">
        <v>464</v>
      </c>
    </row>
    <row r="224" spans="2:65" s="1" customFormat="1" ht="31.5" customHeight="1" x14ac:dyDescent="0.3">
      <c r="B224" s="132"/>
      <c r="C224" s="161" t="s">
        <v>465</v>
      </c>
      <c r="D224" s="161" t="s">
        <v>164</v>
      </c>
      <c r="E224" s="162" t="s">
        <v>466</v>
      </c>
      <c r="F224" s="246" t="s">
        <v>467</v>
      </c>
      <c r="G224" s="247"/>
      <c r="H224" s="247"/>
      <c r="I224" s="247"/>
      <c r="J224" s="163" t="s">
        <v>231</v>
      </c>
      <c r="K224" s="164">
        <v>2</v>
      </c>
      <c r="L224" s="248">
        <v>0</v>
      </c>
      <c r="M224" s="247"/>
      <c r="N224" s="249">
        <f t="shared" si="35"/>
        <v>0</v>
      </c>
      <c r="O224" s="247"/>
      <c r="P224" s="247"/>
      <c r="Q224" s="247"/>
      <c r="R224" s="134"/>
      <c r="T224" s="165" t="s">
        <v>3</v>
      </c>
      <c r="U224" s="40" t="s">
        <v>41</v>
      </c>
      <c r="V224" s="32"/>
      <c r="W224" s="166">
        <f t="shared" si="36"/>
        <v>0</v>
      </c>
      <c r="X224" s="166">
        <v>0</v>
      </c>
      <c r="Y224" s="166">
        <f t="shared" si="37"/>
        <v>0</v>
      </c>
      <c r="Z224" s="166">
        <v>6.5000000000000002E-2</v>
      </c>
      <c r="AA224" s="167">
        <f t="shared" si="38"/>
        <v>0.13</v>
      </c>
      <c r="AR224" s="14" t="s">
        <v>168</v>
      </c>
      <c r="AT224" s="14" t="s">
        <v>164</v>
      </c>
      <c r="AU224" s="14" t="s">
        <v>85</v>
      </c>
      <c r="AY224" s="14" t="s">
        <v>163</v>
      </c>
      <c r="BE224" s="110">
        <f t="shared" si="39"/>
        <v>0</v>
      </c>
      <c r="BF224" s="110">
        <f t="shared" si="40"/>
        <v>0</v>
      </c>
      <c r="BG224" s="110">
        <f t="shared" si="41"/>
        <v>0</v>
      </c>
      <c r="BH224" s="110">
        <f t="shared" si="42"/>
        <v>0</v>
      </c>
      <c r="BI224" s="110">
        <f t="shared" si="43"/>
        <v>0</v>
      </c>
      <c r="BJ224" s="14" t="s">
        <v>85</v>
      </c>
      <c r="BK224" s="110">
        <f t="shared" si="44"/>
        <v>0</v>
      </c>
      <c r="BL224" s="14" t="s">
        <v>168</v>
      </c>
      <c r="BM224" s="14" t="s">
        <v>468</v>
      </c>
    </row>
    <row r="225" spans="2:65" s="1" customFormat="1" ht="31.5" customHeight="1" x14ac:dyDescent="0.3">
      <c r="B225" s="132"/>
      <c r="C225" s="161" t="s">
        <v>469</v>
      </c>
      <c r="D225" s="161" t="s">
        <v>164</v>
      </c>
      <c r="E225" s="162" t="s">
        <v>470</v>
      </c>
      <c r="F225" s="246" t="s">
        <v>471</v>
      </c>
      <c r="G225" s="247"/>
      <c r="H225" s="247"/>
      <c r="I225" s="247"/>
      <c r="J225" s="163" t="s">
        <v>231</v>
      </c>
      <c r="K225" s="164">
        <v>19.29</v>
      </c>
      <c r="L225" s="248">
        <v>0</v>
      </c>
      <c r="M225" s="247"/>
      <c r="N225" s="249">
        <f t="shared" si="35"/>
        <v>0</v>
      </c>
      <c r="O225" s="247"/>
      <c r="P225" s="247"/>
      <c r="Q225" s="247"/>
      <c r="R225" s="134"/>
      <c r="T225" s="165" t="s">
        <v>3</v>
      </c>
      <c r="U225" s="40" t="s">
        <v>41</v>
      </c>
      <c r="V225" s="32"/>
      <c r="W225" s="166">
        <f t="shared" si="36"/>
        <v>0</v>
      </c>
      <c r="X225" s="166">
        <v>0</v>
      </c>
      <c r="Y225" s="166">
        <f t="shared" si="37"/>
        <v>0</v>
      </c>
      <c r="Z225" s="166">
        <v>1.0999999999999999E-2</v>
      </c>
      <c r="AA225" s="167">
        <f t="shared" si="38"/>
        <v>0.21218999999999999</v>
      </c>
      <c r="AR225" s="14" t="s">
        <v>168</v>
      </c>
      <c r="AT225" s="14" t="s">
        <v>164</v>
      </c>
      <c r="AU225" s="14" t="s">
        <v>85</v>
      </c>
      <c r="AY225" s="14" t="s">
        <v>163</v>
      </c>
      <c r="BE225" s="110">
        <f t="shared" si="39"/>
        <v>0</v>
      </c>
      <c r="BF225" s="110">
        <f t="shared" si="40"/>
        <v>0</v>
      </c>
      <c r="BG225" s="110">
        <f t="shared" si="41"/>
        <v>0</v>
      </c>
      <c r="BH225" s="110">
        <f t="shared" si="42"/>
        <v>0</v>
      </c>
      <c r="BI225" s="110">
        <f t="shared" si="43"/>
        <v>0</v>
      </c>
      <c r="BJ225" s="14" t="s">
        <v>85</v>
      </c>
      <c r="BK225" s="110">
        <f t="shared" si="44"/>
        <v>0</v>
      </c>
      <c r="BL225" s="14" t="s">
        <v>168</v>
      </c>
      <c r="BM225" s="14" t="s">
        <v>472</v>
      </c>
    </row>
    <row r="226" spans="2:65" s="1" customFormat="1" ht="31.5" customHeight="1" x14ac:dyDescent="0.3">
      <c r="B226" s="132"/>
      <c r="C226" s="161" t="s">
        <v>473</v>
      </c>
      <c r="D226" s="161" t="s">
        <v>164</v>
      </c>
      <c r="E226" s="162" t="s">
        <v>474</v>
      </c>
      <c r="F226" s="246" t="s">
        <v>475</v>
      </c>
      <c r="G226" s="247"/>
      <c r="H226" s="247"/>
      <c r="I226" s="247"/>
      <c r="J226" s="163" t="s">
        <v>231</v>
      </c>
      <c r="K226" s="164">
        <v>5</v>
      </c>
      <c r="L226" s="248">
        <v>0</v>
      </c>
      <c r="M226" s="247"/>
      <c r="N226" s="249">
        <f t="shared" si="35"/>
        <v>0</v>
      </c>
      <c r="O226" s="247"/>
      <c r="P226" s="247"/>
      <c r="Q226" s="247"/>
      <c r="R226" s="134"/>
      <c r="T226" s="165" t="s">
        <v>3</v>
      </c>
      <c r="U226" s="40" t="s">
        <v>41</v>
      </c>
      <c r="V226" s="32"/>
      <c r="W226" s="166">
        <f t="shared" si="36"/>
        <v>0</v>
      </c>
      <c r="X226" s="166">
        <v>0</v>
      </c>
      <c r="Y226" s="166">
        <f t="shared" si="37"/>
        <v>0</v>
      </c>
      <c r="Z226" s="166">
        <v>3.6999999999999998E-2</v>
      </c>
      <c r="AA226" s="167">
        <f t="shared" si="38"/>
        <v>0.185</v>
      </c>
      <c r="AR226" s="14" t="s">
        <v>168</v>
      </c>
      <c r="AT226" s="14" t="s">
        <v>164</v>
      </c>
      <c r="AU226" s="14" t="s">
        <v>85</v>
      </c>
      <c r="AY226" s="14" t="s">
        <v>163</v>
      </c>
      <c r="BE226" s="110">
        <f t="shared" si="39"/>
        <v>0</v>
      </c>
      <c r="BF226" s="110">
        <f t="shared" si="40"/>
        <v>0</v>
      </c>
      <c r="BG226" s="110">
        <f t="shared" si="41"/>
        <v>0</v>
      </c>
      <c r="BH226" s="110">
        <f t="shared" si="42"/>
        <v>0</v>
      </c>
      <c r="BI226" s="110">
        <f t="shared" si="43"/>
        <v>0</v>
      </c>
      <c r="BJ226" s="14" t="s">
        <v>85</v>
      </c>
      <c r="BK226" s="110">
        <f t="shared" si="44"/>
        <v>0</v>
      </c>
      <c r="BL226" s="14" t="s">
        <v>168</v>
      </c>
      <c r="BM226" s="14" t="s">
        <v>476</v>
      </c>
    </row>
    <row r="227" spans="2:65" s="1" customFormat="1" ht="44.25" customHeight="1" x14ac:dyDescent="0.3">
      <c r="B227" s="132"/>
      <c r="C227" s="161" t="s">
        <v>477</v>
      </c>
      <c r="D227" s="161" t="s">
        <v>164</v>
      </c>
      <c r="E227" s="162" t="s">
        <v>478</v>
      </c>
      <c r="F227" s="246" t="s">
        <v>479</v>
      </c>
      <c r="G227" s="247"/>
      <c r="H227" s="247"/>
      <c r="I227" s="247"/>
      <c r="J227" s="163" t="s">
        <v>200</v>
      </c>
      <c r="K227" s="164">
        <v>239.06</v>
      </c>
      <c r="L227" s="248">
        <v>0</v>
      </c>
      <c r="M227" s="247"/>
      <c r="N227" s="249">
        <f t="shared" si="35"/>
        <v>0</v>
      </c>
      <c r="O227" s="247"/>
      <c r="P227" s="247"/>
      <c r="Q227" s="247"/>
      <c r="R227" s="134"/>
      <c r="T227" s="165" t="s">
        <v>3</v>
      </c>
      <c r="U227" s="40" t="s">
        <v>41</v>
      </c>
      <c r="V227" s="32"/>
      <c r="W227" s="166">
        <f t="shared" si="36"/>
        <v>0</v>
      </c>
      <c r="X227" s="166">
        <v>0</v>
      </c>
      <c r="Y227" s="166">
        <f t="shared" si="37"/>
        <v>0</v>
      </c>
      <c r="Z227" s="166">
        <v>4.0000000000000001E-3</v>
      </c>
      <c r="AA227" s="167">
        <f t="shared" si="38"/>
        <v>0.95623999999999998</v>
      </c>
      <c r="AR227" s="14" t="s">
        <v>168</v>
      </c>
      <c r="AT227" s="14" t="s">
        <v>164</v>
      </c>
      <c r="AU227" s="14" t="s">
        <v>85</v>
      </c>
      <c r="AY227" s="14" t="s">
        <v>163</v>
      </c>
      <c r="BE227" s="110">
        <f t="shared" si="39"/>
        <v>0</v>
      </c>
      <c r="BF227" s="110">
        <f t="shared" si="40"/>
        <v>0</v>
      </c>
      <c r="BG227" s="110">
        <f t="shared" si="41"/>
        <v>0</v>
      </c>
      <c r="BH227" s="110">
        <f t="shared" si="42"/>
        <v>0</v>
      </c>
      <c r="BI227" s="110">
        <f t="shared" si="43"/>
        <v>0</v>
      </c>
      <c r="BJ227" s="14" t="s">
        <v>85</v>
      </c>
      <c r="BK227" s="110">
        <f t="shared" si="44"/>
        <v>0</v>
      </c>
      <c r="BL227" s="14" t="s">
        <v>168</v>
      </c>
      <c r="BM227" s="14" t="s">
        <v>480</v>
      </c>
    </row>
    <row r="228" spans="2:65" s="1" customFormat="1" ht="44.25" customHeight="1" x14ac:dyDescent="0.3">
      <c r="B228" s="132"/>
      <c r="C228" s="161" t="s">
        <v>481</v>
      </c>
      <c r="D228" s="161" t="s">
        <v>164</v>
      </c>
      <c r="E228" s="162" t="s">
        <v>482</v>
      </c>
      <c r="F228" s="246" t="s">
        <v>483</v>
      </c>
      <c r="G228" s="247"/>
      <c r="H228" s="247"/>
      <c r="I228" s="247"/>
      <c r="J228" s="163" t="s">
        <v>200</v>
      </c>
      <c r="K228" s="164">
        <v>675.71799999999996</v>
      </c>
      <c r="L228" s="248">
        <v>0</v>
      </c>
      <c r="M228" s="247"/>
      <c r="N228" s="249">
        <f t="shared" si="35"/>
        <v>0</v>
      </c>
      <c r="O228" s="247"/>
      <c r="P228" s="247"/>
      <c r="Q228" s="247"/>
      <c r="R228" s="134"/>
      <c r="T228" s="165" t="s">
        <v>3</v>
      </c>
      <c r="U228" s="40" t="s">
        <v>41</v>
      </c>
      <c r="V228" s="32"/>
      <c r="W228" s="166">
        <f t="shared" si="36"/>
        <v>0</v>
      </c>
      <c r="X228" s="166">
        <v>0</v>
      </c>
      <c r="Y228" s="166">
        <f t="shared" si="37"/>
        <v>0</v>
      </c>
      <c r="Z228" s="166">
        <v>4.0000000000000001E-3</v>
      </c>
      <c r="AA228" s="167">
        <f t="shared" si="38"/>
        <v>2.7028719999999997</v>
      </c>
      <c r="AR228" s="14" t="s">
        <v>168</v>
      </c>
      <c r="AT228" s="14" t="s">
        <v>164</v>
      </c>
      <c r="AU228" s="14" t="s">
        <v>85</v>
      </c>
      <c r="AY228" s="14" t="s">
        <v>163</v>
      </c>
      <c r="BE228" s="110">
        <f t="shared" si="39"/>
        <v>0</v>
      </c>
      <c r="BF228" s="110">
        <f t="shared" si="40"/>
        <v>0</v>
      </c>
      <c r="BG228" s="110">
        <f t="shared" si="41"/>
        <v>0</v>
      </c>
      <c r="BH228" s="110">
        <f t="shared" si="42"/>
        <v>0</v>
      </c>
      <c r="BI228" s="110">
        <f t="shared" si="43"/>
        <v>0</v>
      </c>
      <c r="BJ228" s="14" t="s">
        <v>85</v>
      </c>
      <c r="BK228" s="110">
        <f t="shared" si="44"/>
        <v>0</v>
      </c>
      <c r="BL228" s="14" t="s">
        <v>168</v>
      </c>
      <c r="BM228" s="14" t="s">
        <v>484</v>
      </c>
    </row>
    <row r="229" spans="2:65" s="1" customFormat="1" ht="44.25" customHeight="1" x14ac:dyDescent="0.3">
      <c r="B229" s="132"/>
      <c r="C229" s="161" t="s">
        <v>485</v>
      </c>
      <c r="D229" s="161" t="s">
        <v>164</v>
      </c>
      <c r="E229" s="162" t="s">
        <v>486</v>
      </c>
      <c r="F229" s="246" t="s">
        <v>487</v>
      </c>
      <c r="G229" s="247"/>
      <c r="H229" s="247"/>
      <c r="I229" s="247"/>
      <c r="J229" s="163" t="s">
        <v>200</v>
      </c>
      <c r="K229" s="164">
        <v>338.733</v>
      </c>
      <c r="L229" s="248">
        <v>0</v>
      </c>
      <c r="M229" s="247"/>
      <c r="N229" s="249">
        <f t="shared" si="35"/>
        <v>0</v>
      </c>
      <c r="O229" s="247"/>
      <c r="P229" s="247"/>
      <c r="Q229" s="247"/>
      <c r="R229" s="134"/>
      <c r="T229" s="165" t="s">
        <v>3</v>
      </c>
      <c r="U229" s="40" t="s">
        <v>41</v>
      </c>
      <c r="V229" s="32"/>
      <c r="W229" s="166">
        <f t="shared" si="36"/>
        <v>0</v>
      </c>
      <c r="X229" s="166">
        <v>0</v>
      </c>
      <c r="Y229" s="166">
        <f t="shared" si="37"/>
        <v>0</v>
      </c>
      <c r="Z229" s="166">
        <v>5.0000000000000001E-3</v>
      </c>
      <c r="AA229" s="167">
        <f t="shared" si="38"/>
        <v>1.693665</v>
      </c>
      <c r="AR229" s="14" t="s">
        <v>168</v>
      </c>
      <c r="AT229" s="14" t="s">
        <v>164</v>
      </c>
      <c r="AU229" s="14" t="s">
        <v>85</v>
      </c>
      <c r="AY229" s="14" t="s">
        <v>163</v>
      </c>
      <c r="BE229" s="110">
        <f t="shared" si="39"/>
        <v>0</v>
      </c>
      <c r="BF229" s="110">
        <f t="shared" si="40"/>
        <v>0</v>
      </c>
      <c r="BG229" s="110">
        <f t="shared" si="41"/>
        <v>0</v>
      </c>
      <c r="BH229" s="110">
        <f t="shared" si="42"/>
        <v>0</v>
      </c>
      <c r="BI229" s="110">
        <f t="shared" si="43"/>
        <v>0</v>
      </c>
      <c r="BJ229" s="14" t="s">
        <v>85</v>
      </c>
      <c r="BK229" s="110">
        <f t="shared" si="44"/>
        <v>0</v>
      </c>
      <c r="BL229" s="14" t="s">
        <v>168</v>
      </c>
      <c r="BM229" s="14" t="s">
        <v>488</v>
      </c>
    </row>
    <row r="230" spans="2:65" s="1" customFormat="1" ht="31.5" customHeight="1" x14ac:dyDescent="0.3">
      <c r="B230" s="132"/>
      <c r="C230" s="161" t="s">
        <v>489</v>
      </c>
      <c r="D230" s="161" t="s">
        <v>164</v>
      </c>
      <c r="E230" s="162" t="s">
        <v>490</v>
      </c>
      <c r="F230" s="246" t="s">
        <v>491</v>
      </c>
      <c r="G230" s="247"/>
      <c r="H230" s="247"/>
      <c r="I230" s="247"/>
      <c r="J230" s="163" t="s">
        <v>200</v>
      </c>
      <c r="K230" s="164">
        <v>20</v>
      </c>
      <c r="L230" s="248">
        <v>0</v>
      </c>
      <c r="M230" s="247"/>
      <c r="N230" s="249">
        <f t="shared" si="35"/>
        <v>0</v>
      </c>
      <c r="O230" s="247"/>
      <c r="P230" s="247"/>
      <c r="Q230" s="247"/>
      <c r="R230" s="134"/>
      <c r="T230" s="165" t="s">
        <v>3</v>
      </c>
      <c r="U230" s="40" t="s">
        <v>41</v>
      </c>
      <c r="V230" s="32"/>
      <c r="W230" s="166">
        <f t="shared" si="36"/>
        <v>0</v>
      </c>
      <c r="X230" s="166">
        <v>0</v>
      </c>
      <c r="Y230" s="166">
        <f t="shared" si="37"/>
        <v>0</v>
      </c>
      <c r="Z230" s="166">
        <v>6.8000000000000005E-2</v>
      </c>
      <c r="AA230" s="167">
        <f t="shared" si="38"/>
        <v>1.36</v>
      </c>
      <c r="AR230" s="14" t="s">
        <v>168</v>
      </c>
      <c r="AT230" s="14" t="s">
        <v>164</v>
      </c>
      <c r="AU230" s="14" t="s">
        <v>85</v>
      </c>
      <c r="AY230" s="14" t="s">
        <v>163</v>
      </c>
      <c r="BE230" s="110">
        <f t="shared" si="39"/>
        <v>0</v>
      </c>
      <c r="BF230" s="110">
        <f t="shared" si="40"/>
        <v>0</v>
      </c>
      <c r="BG230" s="110">
        <f t="shared" si="41"/>
        <v>0</v>
      </c>
      <c r="BH230" s="110">
        <f t="shared" si="42"/>
        <v>0</v>
      </c>
      <c r="BI230" s="110">
        <f t="shared" si="43"/>
        <v>0</v>
      </c>
      <c r="BJ230" s="14" t="s">
        <v>85</v>
      </c>
      <c r="BK230" s="110">
        <f t="shared" si="44"/>
        <v>0</v>
      </c>
      <c r="BL230" s="14" t="s">
        <v>168</v>
      </c>
      <c r="BM230" s="14" t="s">
        <v>492</v>
      </c>
    </row>
    <row r="231" spans="2:65" s="1" customFormat="1" ht="31.5" customHeight="1" x14ac:dyDescent="0.3">
      <c r="B231" s="132"/>
      <c r="C231" s="161" t="s">
        <v>493</v>
      </c>
      <c r="D231" s="161" t="s">
        <v>164</v>
      </c>
      <c r="E231" s="162" t="s">
        <v>494</v>
      </c>
      <c r="F231" s="246" t="s">
        <v>495</v>
      </c>
      <c r="G231" s="247"/>
      <c r="H231" s="247"/>
      <c r="I231" s="247"/>
      <c r="J231" s="163" t="s">
        <v>200</v>
      </c>
      <c r="K231" s="164">
        <v>29</v>
      </c>
      <c r="L231" s="248">
        <v>0</v>
      </c>
      <c r="M231" s="247"/>
      <c r="N231" s="249">
        <f t="shared" si="35"/>
        <v>0</v>
      </c>
      <c r="O231" s="247"/>
      <c r="P231" s="247"/>
      <c r="Q231" s="247"/>
      <c r="R231" s="134"/>
      <c r="T231" s="165" t="s">
        <v>3</v>
      </c>
      <c r="U231" s="40" t="s">
        <v>41</v>
      </c>
      <c r="V231" s="32"/>
      <c r="W231" s="166">
        <f t="shared" si="36"/>
        <v>0</v>
      </c>
      <c r="X231" s="166">
        <v>0</v>
      </c>
      <c r="Y231" s="166">
        <f t="shared" si="37"/>
        <v>0</v>
      </c>
      <c r="Z231" s="166">
        <v>8.8999999999999996E-2</v>
      </c>
      <c r="AA231" s="167">
        <f t="shared" si="38"/>
        <v>2.581</v>
      </c>
      <c r="AR231" s="14" t="s">
        <v>168</v>
      </c>
      <c r="AT231" s="14" t="s">
        <v>164</v>
      </c>
      <c r="AU231" s="14" t="s">
        <v>85</v>
      </c>
      <c r="AY231" s="14" t="s">
        <v>163</v>
      </c>
      <c r="BE231" s="110">
        <f t="shared" si="39"/>
        <v>0</v>
      </c>
      <c r="BF231" s="110">
        <f t="shared" si="40"/>
        <v>0</v>
      </c>
      <c r="BG231" s="110">
        <f t="shared" si="41"/>
        <v>0</v>
      </c>
      <c r="BH231" s="110">
        <f t="shared" si="42"/>
        <v>0</v>
      </c>
      <c r="BI231" s="110">
        <f t="shared" si="43"/>
        <v>0</v>
      </c>
      <c r="BJ231" s="14" t="s">
        <v>85</v>
      </c>
      <c r="BK231" s="110">
        <f t="shared" si="44"/>
        <v>0</v>
      </c>
      <c r="BL231" s="14" t="s">
        <v>168</v>
      </c>
      <c r="BM231" s="14" t="s">
        <v>496</v>
      </c>
    </row>
    <row r="232" spans="2:65" s="1" customFormat="1" ht="31.5" customHeight="1" x14ac:dyDescent="0.3">
      <c r="B232" s="132"/>
      <c r="C232" s="161" t="s">
        <v>497</v>
      </c>
      <c r="D232" s="161" t="s">
        <v>164</v>
      </c>
      <c r="E232" s="162" t="s">
        <v>498</v>
      </c>
      <c r="F232" s="246" t="s">
        <v>499</v>
      </c>
      <c r="G232" s="247"/>
      <c r="H232" s="247"/>
      <c r="I232" s="247"/>
      <c r="J232" s="163" t="s">
        <v>195</v>
      </c>
      <c r="K232" s="164">
        <v>26.963999999999999</v>
      </c>
      <c r="L232" s="248">
        <v>0</v>
      </c>
      <c r="M232" s="247"/>
      <c r="N232" s="249">
        <f t="shared" si="35"/>
        <v>0</v>
      </c>
      <c r="O232" s="247"/>
      <c r="P232" s="247"/>
      <c r="Q232" s="247"/>
      <c r="R232" s="134"/>
      <c r="T232" s="165" t="s">
        <v>3</v>
      </c>
      <c r="U232" s="40" t="s">
        <v>41</v>
      </c>
      <c r="V232" s="32"/>
      <c r="W232" s="166">
        <f t="shared" si="36"/>
        <v>0</v>
      </c>
      <c r="X232" s="166">
        <v>0</v>
      </c>
      <c r="Y232" s="166">
        <f t="shared" si="37"/>
        <v>0</v>
      </c>
      <c r="Z232" s="166">
        <v>0</v>
      </c>
      <c r="AA232" s="167">
        <f t="shared" si="38"/>
        <v>0</v>
      </c>
      <c r="AR232" s="14" t="s">
        <v>168</v>
      </c>
      <c r="AT232" s="14" t="s">
        <v>164</v>
      </c>
      <c r="AU232" s="14" t="s">
        <v>85</v>
      </c>
      <c r="AY232" s="14" t="s">
        <v>163</v>
      </c>
      <c r="BE232" s="110">
        <f t="shared" si="39"/>
        <v>0</v>
      </c>
      <c r="BF232" s="110">
        <f t="shared" si="40"/>
        <v>0</v>
      </c>
      <c r="BG232" s="110">
        <f t="shared" si="41"/>
        <v>0</v>
      </c>
      <c r="BH232" s="110">
        <f t="shared" si="42"/>
        <v>0</v>
      </c>
      <c r="BI232" s="110">
        <f t="shared" si="43"/>
        <v>0</v>
      </c>
      <c r="BJ232" s="14" t="s">
        <v>85</v>
      </c>
      <c r="BK232" s="110">
        <f t="shared" si="44"/>
        <v>0</v>
      </c>
      <c r="BL232" s="14" t="s">
        <v>168</v>
      </c>
      <c r="BM232" s="14" t="s">
        <v>500</v>
      </c>
    </row>
    <row r="233" spans="2:65" s="1" customFormat="1" ht="31.5" customHeight="1" x14ac:dyDescent="0.3">
      <c r="B233" s="132"/>
      <c r="C233" s="161" t="s">
        <v>501</v>
      </c>
      <c r="D233" s="161" t="s">
        <v>164</v>
      </c>
      <c r="E233" s="162" t="s">
        <v>502</v>
      </c>
      <c r="F233" s="246" t="s">
        <v>503</v>
      </c>
      <c r="G233" s="247"/>
      <c r="H233" s="247"/>
      <c r="I233" s="247"/>
      <c r="J233" s="163" t="s">
        <v>195</v>
      </c>
      <c r="K233" s="164">
        <v>26.963999999999999</v>
      </c>
      <c r="L233" s="248">
        <v>0</v>
      </c>
      <c r="M233" s="247"/>
      <c r="N233" s="249">
        <f t="shared" si="35"/>
        <v>0</v>
      </c>
      <c r="O233" s="247"/>
      <c r="P233" s="247"/>
      <c r="Q233" s="247"/>
      <c r="R233" s="134"/>
      <c r="T233" s="165" t="s">
        <v>3</v>
      </c>
      <c r="U233" s="40" t="s">
        <v>41</v>
      </c>
      <c r="V233" s="32"/>
      <c r="W233" s="166">
        <f t="shared" si="36"/>
        <v>0</v>
      </c>
      <c r="X233" s="166">
        <v>0</v>
      </c>
      <c r="Y233" s="166">
        <f t="shared" si="37"/>
        <v>0</v>
      </c>
      <c r="Z233" s="166">
        <v>0</v>
      </c>
      <c r="AA233" s="167">
        <f t="shared" si="38"/>
        <v>0</v>
      </c>
      <c r="AR233" s="14" t="s">
        <v>168</v>
      </c>
      <c r="AT233" s="14" t="s">
        <v>164</v>
      </c>
      <c r="AU233" s="14" t="s">
        <v>85</v>
      </c>
      <c r="AY233" s="14" t="s">
        <v>163</v>
      </c>
      <c r="BE233" s="110">
        <f t="shared" si="39"/>
        <v>0</v>
      </c>
      <c r="BF233" s="110">
        <f t="shared" si="40"/>
        <v>0</v>
      </c>
      <c r="BG233" s="110">
        <f t="shared" si="41"/>
        <v>0</v>
      </c>
      <c r="BH233" s="110">
        <f t="shared" si="42"/>
        <v>0</v>
      </c>
      <c r="BI233" s="110">
        <f t="shared" si="43"/>
        <v>0</v>
      </c>
      <c r="BJ233" s="14" t="s">
        <v>85</v>
      </c>
      <c r="BK233" s="110">
        <f t="shared" si="44"/>
        <v>0</v>
      </c>
      <c r="BL233" s="14" t="s">
        <v>168</v>
      </c>
      <c r="BM233" s="14" t="s">
        <v>504</v>
      </c>
    </row>
    <row r="234" spans="2:65" s="1" customFormat="1" ht="31.5" customHeight="1" x14ac:dyDescent="0.3">
      <c r="B234" s="132"/>
      <c r="C234" s="161" t="s">
        <v>505</v>
      </c>
      <c r="D234" s="161" t="s">
        <v>164</v>
      </c>
      <c r="E234" s="162" t="s">
        <v>506</v>
      </c>
      <c r="F234" s="246" t="s">
        <v>507</v>
      </c>
      <c r="G234" s="247"/>
      <c r="H234" s="247"/>
      <c r="I234" s="247"/>
      <c r="J234" s="163" t="s">
        <v>195</v>
      </c>
      <c r="K234" s="164">
        <v>512.31600000000003</v>
      </c>
      <c r="L234" s="248">
        <v>0</v>
      </c>
      <c r="M234" s="247"/>
      <c r="N234" s="249">
        <f t="shared" si="35"/>
        <v>0</v>
      </c>
      <c r="O234" s="247"/>
      <c r="P234" s="247"/>
      <c r="Q234" s="247"/>
      <c r="R234" s="134"/>
      <c r="T234" s="165" t="s">
        <v>3</v>
      </c>
      <c r="U234" s="40" t="s">
        <v>41</v>
      </c>
      <c r="V234" s="32"/>
      <c r="W234" s="166">
        <f t="shared" si="36"/>
        <v>0</v>
      </c>
      <c r="X234" s="166">
        <v>0</v>
      </c>
      <c r="Y234" s="166">
        <f t="shared" si="37"/>
        <v>0</v>
      </c>
      <c r="Z234" s="166">
        <v>0</v>
      </c>
      <c r="AA234" s="167">
        <f t="shared" si="38"/>
        <v>0</v>
      </c>
      <c r="AR234" s="14" t="s">
        <v>168</v>
      </c>
      <c r="AT234" s="14" t="s">
        <v>164</v>
      </c>
      <c r="AU234" s="14" t="s">
        <v>85</v>
      </c>
      <c r="AY234" s="14" t="s">
        <v>163</v>
      </c>
      <c r="BE234" s="110">
        <f t="shared" si="39"/>
        <v>0</v>
      </c>
      <c r="BF234" s="110">
        <f t="shared" si="40"/>
        <v>0</v>
      </c>
      <c r="BG234" s="110">
        <f t="shared" si="41"/>
        <v>0</v>
      </c>
      <c r="BH234" s="110">
        <f t="shared" si="42"/>
        <v>0</v>
      </c>
      <c r="BI234" s="110">
        <f t="shared" si="43"/>
        <v>0</v>
      </c>
      <c r="BJ234" s="14" t="s">
        <v>85</v>
      </c>
      <c r="BK234" s="110">
        <f t="shared" si="44"/>
        <v>0</v>
      </c>
      <c r="BL234" s="14" t="s">
        <v>168</v>
      </c>
      <c r="BM234" s="14" t="s">
        <v>508</v>
      </c>
    </row>
    <row r="235" spans="2:65" s="1" customFormat="1" ht="31.5" customHeight="1" x14ac:dyDescent="0.3">
      <c r="B235" s="132"/>
      <c r="C235" s="161" t="s">
        <v>509</v>
      </c>
      <c r="D235" s="161" t="s">
        <v>164</v>
      </c>
      <c r="E235" s="162" t="s">
        <v>510</v>
      </c>
      <c r="F235" s="246" t="s">
        <v>511</v>
      </c>
      <c r="G235" s="247"/>
      <c r="H235" s="247"/>
      <c r="I235" s="247"/>
      <c r="J235" s="163" t="s">
        <v>195</v>
      </c>
      <c r="K235" s="164">
        <v>26.963999999999999</v>
      </c>
      <c r="L235" s="248">
        <v>0</v>
      </c>
      <c r="M235" s="247"/>
      <c r="N235" s="249">
        <f t="shared" si="35"/>
        <v>0</v>
      </c>
      <c r="O235" s="247"/>
      <c r="P235" s="247"/>
      <c r="Q235" s="247"/>
      <c r="R235" s="134"/>
      <c r="T235" s="165" t="s">
        <v>3</v>
      </c>
      <c r="U235" s="40" t="s">
        <v>41</v>
      </c>
      <c r="V235" s="32"/>
      <c r="W235" s="166">
        <f t="shared" si="36"/>
        <v>0</v>
      </c>
      <c r="X235" s="166">
        <v>0</v>
      </c>
      <c r="Y235" s="166">
        <f t="shared" si="37"/>
        <v>0</v>
      </c>
      <c r="Z235" s="166">
        <v>0</v>
      </c>
      <c r="AA235" s="167">
        <f t="shared" si="38"/>
        <v>0</v>
      </c>
      <c r="AR235" s="14" t="s">
        <v>168</v>
      </c>
      <c r="AT235" s="14" t="s">
        <v>164</v>
      </c>
      <c r="AU235" s="14" t="s">
        <v>85</v>
      </c>
      <c r="AY235" s="14" t="s">
        <v>163</v>
      </c>
      <c r="BE235" s="110">
        <f t="shared" si="39"/>
        <v>0</v>
      </c>
      <c r="BF235" s="110">
        <f t="shared" si="40"/>
        <v>0</v>
      </c>
      <c r="BG235" s="110">
        <f t="shared" si="41"/>
        <v>0</v>
      </c>
      <c r="BH235" s="110">
        <f t="shared" si="42"/>
        <v>0</v>
      </c>
      <c r="BI235" s="110">
        <f t="shared" si="43"/>
        <v>0</v>
      </c>
      <c r="BJ235" s="14" t="s">
        <v>85</v>
      </c>
      <c r="BK235" s="110">
        <f t="shared" si="44"/>
        <v>0</v>
      </c>
      <c r="BL235" s="14" t="s">
        <v>168</v>
      </c>
      <c r="BM235" s="14" t="s">
        <v>512</v>
      </c>
    </row>
    <row r="236" spans="2:65" s="1" customFormat="1" ht="31.5" customHeight="1" x14ac:dyDescent="0.3">
      <c r="B236" s="132"/>
      <c r="C236" s="161" t="s">
        <v>513</v>
      </c>
      <c r="D236" s="161" t="s">
        <v>164</v>
      </c>
      <c r="E236" s="162" t="s">
        <v>514</v>
      </c>
      <c r="F236" s="246" t="s">
        <v>515</v>
      </c>
      <c r="G236" s="247"/>
      <c r="H236" s="247"/>
      <c r="I236" s="247"/>
      <c r="J236" s="163" t="s">
        <v>195</v>
      </c>
      <c r="K236" s="164">
        <v>215.71199999999999</v>
      </c>
      <c r="L236" s="248">
        <v>0</v>
      </c>
      <c r="M236" s="247"/>
      <c r="N236" s="249">
        <f t="shared" si="35"/>
        <v>0</v>
      </c>
      <c r="O236" s="247"/>
      <c r="P236" s="247"/>
      <c r="Q236" s="247"/>
      <c r="R236" s="134"/>
      <c r="T236" s="165" t="s">
        <v>3</v>
      </c>
      <c r="U236" s="40" t="s">
        <v>41</v>
      </c>
      <c r="V236" s="32"/>
      <c r="W236" s="166">
        <f t="shared" si="36"/>
        <v>0</v>
      </c>
      <c r="X236" s="166">
        <v>0</v>
      </c>
      <c r="Y236" s="166">
        <f t="shared" si="37"/>
        <v>0</v>
      </c>
      <c r="Z236" s="166">
        <v>0</v>
      </c>
      <c r="AA236" s="167">
        <f t="shared" si="38"/>
        <v>0</v>
      </c>
      <c r="AR236" s="14" t="s">
        <v>168</v>
      </c>
      <c r="AT236" s="14" t="s">
        <v>164</v>
      </c>
      <c r="AU236" s="14" t="s">
        <v>85</v>
      </c>
      <c r="AY236" s="14" t="s">
        <v>163</v>
      </c>
      <c r="BE236" s="110">
        <f t="shared" si="39"/>
        <v>0</v>
      </c>
      <c r="BF236" s="110">
        <f t="shared" si="40"/>
        <v>0</v>
      </c>
      <c r="BG236" s="110">
        <f t="shared" si="41"/>
        <v>0</v>
      </c>
      <c r="BH236" s="110">
        <f t="shared" si="42"/>
        <v>0</v>
      </c>
      <c r="BI236" s="110">
        <f t="shared" si="43"/>
        <v>0</v>
      </c>
      <c r="BJ236" s="14" t="s">
        <v>85</v>
      </c>
      <c r="BK236" s="110">
        <f t="shared" si="44"/>
        <v>0</v>
      </c>
      <c r="BL236" s="14" t="s">
        <v>168</v>
      </c>
      <c r="BM236" s="14" t="s">
        <v>516</v>
      </c>
    </row>
    <row r="237" spans="2:65" s="1" customFormat="1" ht="31.5" customHeight="1" x14ac:dyDescent="0.3">
      <c r="B237" s="132"/>
      <c r="C237" s="161" t="s">
        <v>517</v>
      </c>
      <c r="D237" s="161" t="s">
        <v>164</v>
      </c>
      <c r="E237" s="162" t="s">
        <v>518</v>
      </c>
      <c r="F237" s="246" t="s">
        <v>519</v>
      </c>
      <c r="G237" s="247"/>
      <c r="H237" s="247"/>
      <c r="I237" s="247"/>
      <c r="J237" s="163" t="s">
        <v>195</v>
      </c>
      <c r="K237" s="164">
        <v>26.963999999999999</v>
      </c>
      <c r="L237" s="248">
        <v>0</v>
      </c>
      <c r="M237" s="247"/>
      <c r="N237" s="249">
        <f t="shared" si="35"/>
        <v>0</v>
      </c>
      <c r="O237" s="247"/>
      <c r="P237" s="247"/>
      <c r="Q237" s="247"/>
      <c r="R237" s="134"/>
      <c r="T237" s="165" t="s">
        <v>3</v>
      </c>
      <c r="U237" s="40" t="s">
        <v>41</v>
      </c>
      <c r="V237" s="32"/>
      <c r="W237" s="166">
        <f t="shared" si="36"/>
        <v>0</v>
      </c>
      <c r="X237" s="166">
        <v>0</v>
      </c>
      <c r="Y237" s="166">
        <f t="shared" si="37"/>
        <v>0</v>
      </c>
      <c r="Z237" s="166">
        <v>0</v>
      </c>
      <c r="AA237" s="167">
        <f t="shared" si="38"/>
        <v>0</v>
      </c>
      <c r="AR237" s="14" t="s">
        <v>168</v>
      </c>
      <c r="AT237" s="14" t="s">
        <v>164</v>
      </c>
      <c r="AU237" s="14" t="s">
        <v>85</v>
      </c>
      <c r="AY237" s="14" t="s">
        <v>163</v>
      </c>
      <c r="BE237" s="110">
        <f t="shared" si="39"/>
        <v>0</v>
      </c>
      <c r="BF237" s="110">
        <f t="shared" si="40"/>
        <v>0</v>
      </c>
      <c r="BG237" s="110">
        <f t="shared" si="41"/>
        <v>0</v>
      </c>
      <c r="BH237" s="110">
        <f t="shared" si="42"/>
        <v>0</v>
      </c>
      <c r="BI237" s="110">
        <f t="shared" si="43"/>
        <v>0</v>
      </c>
      <c r="BJ237" s="14" t="s">
        <v>85</v>
      </c>
      <c r="BK237" s="110">
        <f t="shared" si="44"/>
        <v>0</v>
      </c>
      <c r="BL237" s="14" t="s">
        <v>168</v>
      </c>
      <c r="BM237" s="14" t="s">
        <v>520</v>
      </c>
    </row>
    <row r="238" spans="2:65" s="1" customFormat="1" ht="57" customHeight="1" x14ac:dyDescent="0.3">
      <c r="B238" s="132"/>
      <c r="C238" s="161" t="s">
        <v>521</v>
      </c>
      <c r="D238" s="161" t="s">
        <v>164</v>
      </c>
      <c r="E238" s="162" t="s">
        <v>522</v>
      </c>
      <c r="F238" s="246" t="s">
        <v>523</v>
      </c>
      <c r="G238" s="247"/>
      <c r="H238" s="247"/>
      <c r="I238" s="247"/>
      <c r="J238" s="163" t="s">
        <v>524</v>
      </c>
      <c r="K238" s="164">
        <v>16</v>
      </c>
      <c r="L238" s="248">
        <v>0</v>
      </c>
      <c r="M238" s="247"/>
      <c r="N238" s="249">
        <f t="shared" si="35"/>
        <v>0</v>
      </c>
      <c r="O238" s="247"/>
      <c r="P238" s="247"/>
      <c r="Q238" s="247"/>
      <c r="R238" s="134"/>
      <c r="T238" s="165" t="s">
        <v>3</v>
      </c>
      <c r="U238" s="40" t="s">
        <v>41</v>
      </c>
      <c r="V238" s="32"/>
      <c r="W238" s="166">
        <f t="shared" si="36"/>
        <v>0</v>
      </c>
      <c r="X238" s="166">
        <v>0</v>
      </c>
      <c r="Y238" s="166">
        <f t="shared" si="37"/>
        <v>0</v>
      </c>
      <c r="Z238" s="166">
        <v>0</v>
      </c>
      <c r="AA238" s="167">
        <f t="shared" si="38"/>
        <v>0</v>
      </c>
      <c r="AR238" s="14" t="s">
        <v>168</v>
      </c>
      <c r="AT238" s="14" t="s">
        <v>164</v>
      </c>
      <c r="AU238" s="14" t="s">
        <v>85</v>
      </c>
      <c r="AY238" s="14" t="s">
        <v>163</v>
      </c>
      <c r="BE238" s="110">
        <f t="shared" si="39"/>
        <v>0</v>
      </c>
      <c r="BF238" s="110">
        <f t="shared" si="40"/>
        <v>0</v>
      </c>
      <c r="BG238" s="110">
        <f t="shared" si="41"/>
        <v>0</v>
      </c>
      <c r="BH238" s="110">
        <f t="shared" si="42"/>
        <v>0</v>
      </c>
      <c r="BI238" s="110">
        <f t="shared" si="43"/>
        <v>0</v>
      </c>
      <c r="BJ238" s="14" t="s">
        <v>85</v>
      </c>
      <c r="BK238" s="110">
        <f t="shared" si="44"/>
        <v>0</v>
      </c>
      <c r="BL238" s="14" t="s">
        <v>168</v>
      </c>
      <c r="BM238" s="14" t="s">
        <v>525</v>
      </c>
    </row>
    <row r="239" spans="2:65" s="1" customFormat="1" ht="44.25" customHeight="1" x14ac:dyDescent="0.3">
      <c r="B239" s="132"/>
      <c r="C239" s="161" t="s">
        <v>526</v>
      </c>
      <c r="D239" s="161" t="s">
        <v>164</v>
      </c>
      <c r="E239" s="162" t="s">
        <v>527</v>
      </c>
      <c r="F239" s="246" t="s">
        <v>528</v>
      </c>
      <c r="G239" s="247"/>
      <c r="H239" s="247"/>
      <c r="I239" s="247"/>
      <c r="J239" s="163" t="s">
        <v>524</v>
      </c>
      <c r="K239" s="164">
        <v>16</v>
      </c>
      <c r="L239" s="248">
        <v>0</v>
      </c>
      <c r="M239" s="247"/>
      <c r="N239" s="249">
        <f t="shared" si="35"/>
        <v>0</v>
      </c>
      <c r="O239" s="247"/>
      <c r="P239" s="247"/>
      <c r="Q239" s="247"/>
      <c r="R239" s="134"/>
      <c r="T239" s="165" t="s">
        <v>3</v>
      </c>
      <c r="U239" s="40" t="s">
        <v>41</v>
      </c>
      <c r="V239" s="32"/>
      <c r="W239" s="166">
        <f t="shared" si="36"/>
        <v>0</v>
      </c>
      <c r="X239" s="166">
        <v>0</v>
      </c>
      <c r="Y239" s="166">
        <f t="shared" si="37"/>
        <v>0</v>
      </c>
      <c r="Z239" s="166">
        <v>0</v>
      </c>
      <c r="AA239" s="167">
        <f t="shared" si="38"/>
        <v>0</v>
      </c>
      <c r="AR239" s="14" t="s">
        <v>168</v>
      </c>
      <c r="AT239" s="14" t="s">
        <v>164</v>
      </c>
      <c r="AU239" s="14" t="s">
        <v>85</v>
      </c>
      <c r="AY239" s="14" t="s">
        <v>163</v>
      </c>
      <c r="BE239" s="110">
        <f t="shared" si="39"/>
        <v>0</v>
      </c>
      <c r="BF239" s="110">
        <f t="shared" si="40"/>
        <v>0</v>
      </c>
      <c r="BG239" s="110">
        <f t="shared" si="41"/>
        <v>0</v>
      </c>
      <c r="BH239" s="110">
        <f t="shared" si="42"/>
        <v>0</v>
      </c>
      <c r="BI239" s="110">
        <f t="shared" si="43"/>
        <v>0</v>
      </c>
      <c r="BJ239" s="14" t="s">
        <v>85</v>
      </c>
      <c r="BK239" s="110">
        <f t="shared" si="44"/>
        <v>0</v>
      </c>
      <c r="BL239" s="14" t="s">
        <v>168</v>
      </c>
      <c r="BM239" s="14" t="s">
        <v>529</v>
      </c>
    </row>
    <row r="240" spans="2:65" s="10" customFormat="1" ht="29.85" customHeight="1" x14ac:dyDescent="0.3">
      <c r="B240" s="150"/>
      <c r="C240" s="151"/>
      <c r="D240" s="160" t="s">
        <v>124</v>
      </c>
      <c r="E240" s="160"/>
      <c r="F240" s="160"/>
      <c r="G240" s="160"/>
      <c r="H240" s="160"/>
      <c r="I240" s="160"/>
      <c r="J240" s="160"/>
      <c r="K240" s="160"/>
      <c r="L240" s="160"/>
      <c r="M240" s="160"/>
      <c r="N240" s="262">
        <f>BK240</f>
        <v>0</v>
      </c>
      <c r="O240" s="263"/>
      <c r="P240" s="263"/>
      <c r="Q240" s="263"/>
      <c r="R240" s="153"/>
      <c r="T240" s="154"/>
      <c r="U240" s="151"/>
      <c r="V240" s="151"/>
      <c r="W240" s="155">
        <f>W241</f>
        <v>0</v>
      </c>
      <c r="X240" s="151"/>
      <c r="Y240" s="155">
        <f>Y241</f>
        <v>0</v>
      </c>
      <c r="Z240" s="151"/>
      <c r="AA240" s="156">
        <f>AA241</f>
        <v>0</v>
      </c>
      <c r="AR240" s="157" t="s">
        <v>81</v>
      </c>
      <c r="AT240" s="158" t="s">
        <v>73</v>
      </c>
      <c r="AU240" s="158" t="s">
        <v>81</v>
      </c>
      <c r="AY240" s="157" t="s">
        <v>163</v>
      </c>
      <c r="BK240" s="159">
        <f>BK241</f>
        <v>0</v>
      </c>
    </row>
    <row r="241" spans="2:65" s="1" customFormat="1" ht="31.5" customHeight="1" x14ac:dyDescent="0.3">
      <c r="B241" s="132"/>
      <c r="C241" s="161" t="s">
        <v>530</v>
      </c>
      <c r="D241" s="161" t="s">
        <v>164</v>
      </c>
      <c r="E241" s="162" t="s">
        <v>531</v>
      </c>
      <c r="F241" s="246" t="s">
        <v>532</v>
      </c>
      <c r="G241" s="247"/>
      <c r="H241" s="247"/>
      <c r="I241" s="247"/>
      <c r="J241" s="163" t="s">
        <v>195</v>
      </c>
      <c r="K241" s="164">
        <v>51.366999999999997</v>
      </c>
      <c r="L241" s="248">
        <v>0</v>
      </c>
      <c r="M241" s="247"/>
      <c r="N241" s="249">
        <f>ROUND(L241*K241,2)</f>
        <v>0</v>
      </c>
      <c r="O241" s="247"/>
      <c r="P241" s="247"/>
      <c r="Q241" s="247"/>
      <c r="R241" s="134"/>
      <c r="T241" s="165" t="s">
        <v>3</v>
      </c>
      <c r="U241" s="40" t="s">
        <v>41</v>
      </c>
      <c r="V241" s="32"/>
      <c r="W241" s="166">
        <f>V241*K241</f>
        <v>0</v>
      </c>
      <c r="X241" s="166">
        <v>0</v>
      </c>
      <c r="Y241" s="166">
        <f>X241*K241</f>
        <v>0</v>
      </c>
      <c r="Z241" s="166">
        <v>0</v>
      </c>
      <c r="AA241" s="167">
        <f>Z241*K241</f>
        <v>0</v>
      </c>
      <c r="AR241" s="14" t="s">
        <v>168</v>
      </c>
      <c r="AT241" s="14" t="s">
        <v>164</v>
      </c>
      <c r="AU241" s="14" t="s">
        <v>85</v>
      </c>
      <c r="AY241" s="14" t="s">
        <v>163</v>
      </c>
      <c r="BE241" s="110">
        <f>IF(U241="základná",N241,0)</f>
        <v>0</v>
      </c>
      <c r="BF241" s="110">
        <f>IF(U241="znížená",N241,0)</f>
        <v>0</v>
      </c>
      <c r="BG241" s="110">
        <f>IF(U241="zákl. prenesená",N241,0)</f>
        <v>0</v>
      </c>
      <c r="BH241" s="110">
        <f>IF(U241="zníž. prenesená",N241,0)</f>
        <v>0</v>
      </c>
      <c r="BI241" s="110">
        <f>IF(U241="nulová",N241,0)</f>
        <v>0</v>
      </c>
      <c r="BJ241" s="14" t="s">
        <v>85</v>
      </c>
      <c r="BK241" s="110">
        <f>ROUND(L241*K241,2)</f>
        <v>0</v>
      </c>
      <c r="BL241" s="14" t="s">
        <v>168</v>
      </c>
      <c r="BM241" s="14" t="s">
        <v>533</v>
      </c>
    </row>
    <row r="242" spans="2:65" s="10" customFormat="1" ht="37.35" customHeight="1" x14ac:dyDescent="0.35">
      <c r="B242" s="150"/>
      <c r="C242" s="151"/>
      <c r="D242" s="152" t="s">
        <v>125</v>
      </c>
      <c r="E242" s="152"/>
      <c r="F242" s="152"/>
      <c r="G242" s="152"/>
      <c r="H242" s="152"/>
      <c r="I242" s="152"/>
      <c r="J242" s="152"/>
      <c r="K242" s="152"/>
      <c r="L242" s="152"/>
      <c r="M242" s="152"/>
      <c r="N242" s="264">
        <f>BK242</f>
        <v>0</v>
      </c>
      <c r="O242" s="265"/>
      <c r="P242" s="265"/>
      <c r="Q242" s="265"/>
      <c r="R242" s="153"/>
      <c r="T242" s="154"/>
      <c r="U242" s="151"/>
      <c r="V242" s="151"/>
      <c r="W242" s="155">
        <f>W243+W249+W254+W260+W273+W293+W300+W314+W319+W325+W328</f>
        <v>0</v>
      </c>
      <c r="X242" s="151"/>
      <c r="Y242" s="155">
        <f>Y243+Y249+Y254+Y260+Y273+Y293+Y300+Y314+Y319+Y325+Y328</f>
        <v>5.0570471299999999</v>
      </c>
      <c r="Z242" s="151"/>
      <c r="AA242" s="156">
        <f>AA243+AA249+AA254+AA260+AA273+AA293+AA300+AA314+AA319+AA325+AA328</f>
        <v>0.27663150000000003</v>
      </c>
      <c r="AR242" s="157" t="s">
        <v>85</v>
      </c>
      <c r="AT242" s="158" t="s">
        <v>73</v>
      </c>
      <c r="AU242" s="158" t="s">
        <v>74</v>
      </c>
      <c r="AY242" s="157" t="s">
        <v>163</v>
      </c>
      <c r="BK242" s="159">
        <f>BK243+BK249+BK254+BK260+BK273+BK293+BK300+BK314+BK319+BK325+BK328</f>
        <v>0</v>
      </c>
    </row>
    <row r="243" spans="2:65" s="10" customFormat="1" ht="19.899999999999999" customHeight="1" x14ac:dyDescent="0.3">
      <c r="B243" s="150"/>
      <c r="C243" s="151"/>
      <c r="D243" s="160" t="s">
        <v>126</v>
      </c>
      <c r="E243" s="160"/>
      <c r="F243" s="160"/>
      <c r="G243" s="160"/>
      <c r="H243" s="160"/>
      <c r="I243" s="160"/>
      <c r="J243" s="160"/>
      <c r="K243" s="160"/>
      <c r="L243" s="160"/>
      <c r="M243" s="160"/>
      <c r="N243" s="260">
        <f>BK243</f>
        <v>0</v>
      </c>
      <c r="O243" s="261"/>
      <c r="P243" s="261"/>
      <c r="Q243" s="261"/>
      <c r="R243" s="153"/>
      <c r="T243" s="154"/>
      <c r="U243" s="151"/>
      <c r="V243" s="151"/>
      <c r="W243" s="155">
        <f>SUM(W244:W248)</f>
        <v>0</v>
      </c>
      <c r="X243" s="151"/>
      <c r="Y243" s="155">
        <f>SUM(Y244:Y248)</f>
        <v>5.9844140000000004E-2</v>
      </c>
      <c r="Z243" s="151"/>
      <c r="AA243" s="156">
        <f>SUM(AA244:AA248)</f>
        <v>0</v>
      </c>
      <c r="AR243" s="157" t="s">
        <v>85</v>
      </c>
      <c r="AT243" s="158" t="s">
        <v>73</v>
      </c>
      <c r="AU243" s="158" t="s">
        <v>81</v>
      </c>
      <c r="AY243" s="157" t="s">
        <v>163</v>
      </c>
      <c r="BK243" s="159">
        <f>SUM(BK244:BK248)</f>
        <v>0</v>
      </c>
    </row>
    <row r="244" spans="2:65" s="1" customFormat="1" ht="44.25" customHeight="1" x14ac:dyDescent="0.3">
      <c r="B244" s="132"/>
      <c r="C244" s="161" t="s">
        <v>534</v>
      </c>
      <c r="D244" s="161" t="s">
        <v>164</v>
      </c>
      <c r="E244" s="162" t="s">
        <v>535</v>
      </c>
      <c r="F244" s="246" t="s">
        <v>536</v>
      </c>
      <c r="G244" s="247"/>
      <c r="H244" s="247"/>
      <c r="I244" s="247"/>
      <c r="J244" s="163" t="s">
        <v>537</v>
      </c>
      <c r="K244" s="164">
        <v>7.88</v>
      </c>
      <c r="L244" s="248">
        <v>0</v>
      </c>
      <c r="M244" s="247"/>
      <c r="N244" s="249">
        <f>ROUND(L244*K244,2)</f>
        <v>0</v>
      </c>
      <c r="O244" s="247"/>
      <c r="P244" s="247"/>
      <c r="Q244" s="247"/>
      <c r="R244" s="134"/>
      <c r="T244" s="165" t="s">
        <v>3</v>
      </c>
      <c r="U244" s="40" t="s">
        <v>41</v>
      </c>
      <c r="V244" s="32"/>
      <c r="W244" s="166">
        <f>V244*K244</f>
        <v>0</v>
      </c>
      <c r="X244" s="166">
        <v>1.75E-3</v>
      </c>
      <c r="Y244" s="166">
        <f>X244*K244</f>
        <v>1.379E-2</v>
      </c>
      <c r="Z244" s="166">
        <v>0</v>
      </c>
      <c r="AA244" s="167">
        <f>Z244*K244</f>
        <v>0</v>
      </c>
      <c r="AR244" s="14" t="s">
        <v>228</v>
      </c>
      <c r="AT244" s="14" t="s">
        <v>164</v>
      </c>
      <c r="AU244" s="14" t="s">
        <v>85</v>
      </c>
      <c r="AY244" s="14" t="s">
        <v>163</v>
      </c>
      <c r="BE244" s="110">
        <f>IF(U244="základná",N244,0)</f>
        <v>0</v>
      </c>
      <c r="BF244" s="110">
        <f>IF(U244="znížená",N244,0)</f>
        <v>0</v>
      </c>
      <c r="BG244" s="110">
        <f>IF(U244="zákl. prenesená",N244,0)</f>
        <v>0</v>
      </c>
      <c r="BH244" s="110">
        <f>IF(U244="zníž. prenesená",N244,0)</f>
        <v>0</v>
      </c>
      <c r="BI244" s="110">
        <f>IF(U244="nulová",N244,0)</f>
        <v>0</v>
      </c>
      <c r="BJ244" s="14" t="s">
        <v>85</v>
      </c>
      <c r="BK244" s="110">
        <f>ROUND(L244*K244,2)</f>
        <v>0</v>
      </c>
      <c r="BL244" s="14" t="s">
        <v>228</v>
      </c>
      <c r="BM244" s="14" t="s">
        <v>538</v>
      </c>
    </row>
    <row r="245" spans="2:65" s="1" customFormat="1" ht="44.25" customHeight="1" x14ac:dyDescent="0.3">
      <c r="B245" s="132"/>
      <c r="C245" s="161" t="s">
        <v>539</v>
      </c>
      <c r="D245" s="161" t="s">
        <v>164</v>
      </c>
      <c r="E245" s="162" t="s">
        <v>540</v>
      </c>
      <c r="F245" s="246" t="s">
        <v>541</v>
      </c>
      <c r="G245" s="247"/>
      <c r="H245" s="247"/>
      <c r="I245" s="247"/>
      <c r="J245" s="163" t="s">
        <v>537</v>
      </c>
      <c r="K245" s="164">
        <v>12.978</v>
      </c>
      <c r="L245" s="248">
        <v>0</v>
      </c>
      <c r="M245" s="247"/>
      <c r="N245" s="249">
        <f>ROUND(L245*K245,2)</f>
        <v>0</v>
      </c>
      <c r="O245" s="247"/>
      <c r="P245" s="247"/>
      <c r="Q245" s="247"/>
      <c r="R245" s="134"/>
      <c r="T245" s="165" t="s">
        <v>3</v>
      </c>
      <c r="U245" s="40" t="s">
        <v>41</v>
      </c>
      <c r="V245" s="32"/>
      <c r="W245" s="166">
        <f>V245*K245</f>
        <v>0</v>
      </c>
      <c r="X245" s="166">
        <v>1.75E-3</v>
      </c>
      <c r="Y245" s="166">
        <f>X245*K245</f>
        <v>2.2711499999999999E-2</v>
      </c>
      <c r="Z245" s="166">
        <v>0</v>
      </c>
      <c r="AA245" s="167">
        <f>Z245*K245</f>
        <v>0</v>
      </c>
      <c r="AR245" s="14" t="s">
        <v>228</v>
      </c>
      <c r="AT245" s="14" t="s">
        <v>164</v>
      </c>
      <c r="AU245" s="14" t="s">
        <v>85</v>
      </c>
      <c r="AY245" s="14" t="s">
        <v>163</v>
      </c>
      <c r="BE245" s="110">
        <f>IF(U245="základná",N245,0)</f>
        <v>0</v>
      </c>
      <c r="BF245" s="110">
        <f>IF(U245="znížená",N245,0)</f>
        <v>0</v>
      </c>
      <c r="BG245" s="110">
        <f>IF(U245="zákl. prenesená",N245,0)</f>
        <v>0</v>
      </c>
      <c r="BH245" s="110">
        <f>IF(U245="zníž. prenesená",N245,0)</f>
        <v>0</v>
      </c>
      <c r="BI245" s="110">
        <f>IF(U245="nulová",N245,0)</f>
        <v>0</v>
      </c>
      <c r="BJ245" s="14" t="s">
        <v>85</v>
      </c>
      <c r="BK245" s="110">
        <f>ROUND(L245*K245,2)</f>
        <v>0</v>
      </c>
      <c r="BL245" s="14" t="s">
        <v>228</v>
      </c>
      <c r="BM245" s="14" t="s">
        <v>542</v>
      </c>
    </row>
    <row r="246" spans="2:65" s="1" customFormat="1" ht="44.25" customHeight="1" x14ac:dyDescent="0.3">
      <c r="B246" s="132"/>
      <c r="C246" s="161" t="s">
        <v>543</v>
      </c>
      <c r="D246" s="161" t="s">
        <v>164</v>
      </c>
      <c r="E246" s="162" t="s">
        <v>544</v>
      </c>
      <c r="F246" s="246" t="s">
        <v>545</v>
      </c>
      <c r="G246" s="247"/>
      <c r="H246" s="247"/>
      <c r="I246" s="247"/>
      <c r="J246" s="163" t="s">
        <v>200</v>
      </c>
      <c r="K246" s="164">
        <v>9.8079999999999998</v>
      </c>
      <c r="L246" s="248">
        <v>0</v>
      </c>
      <c r="M246" s="247"/>
      <c r="N246" s="249">
        <f>ROUND(L246*K246,2)</f>
        <v>0</v>
      </c>
      <c r="O246" s="247"/>
      <c r="P246" s="247"/>
      <c r="Q246" s="247"/>
      <c r="R246" s="134"/>
      <c r="T246" s="165" t="s">
        <v>3</v>
      </c>
      <c r="U246" s="40" t="s">
        <v>41</v>
      </c>
      <c r="V246" s="32"/>
      <c r="W246" s="166">
        <f>V246*K246</f>
        <v>0</v>
      </c>
      <c r="X246" s="166">
        <v>8.0000000000000007E-5</v>
      </c>
      <c r="Y246" s="166">
        <f>X246*K246</f>
        <v>7.8464000000000008E-4</v>
      </c>
      <c r="Z246" s="166">
        <v>0</v>
      </c>
      <c r="AA246" s="167">
        <f>Z246*K246</f>
        <v>0</v>
      </c>
      <c r="AR246" s="14" t="s">
        <v>228</v>
      </c>
      <c r="AT246" s="14" t="s">
        <v>164</v>
      </c>
      <c r="AU246" s="14" t="s">
        <v>85</v>
      </c>
      <c r="AY246" s="14" t="s">
        <v>163</v>
      </c>
      <c r="BE246" s="110">
        <f>IF(U246="základná",N246,0)</f>
        <v>0</v>
      </c>
      <c r="BF246" s="110">
        <f>IF(U246="znížená",N246,0)</f>
        <v>0</v>
      </c>
      <c r="BG246" s="110">
        <f>IF(U246="zákl. prenesená",N246,0)</f>
        <v>0</v>
      </c>
      <c r="BH246" s="110">
        <f>IF(U246="zníž. prenesená",N246,0)</f>
        <v>0</v>
      </c>
      <c r="BI246" s="110">
        <f>IF(U246="nulová",N246,0)</f>
        <v>0</v>
      </c>
      <c r="BJ246" s="14" t="s">
        <v>85</v>
      </c>
      <c r="BK246" s="110">
        <f>ROUND(L246*K246,2)</f>
        <v>0</v>
      </c>
      <c r="BL246" s="14" t="s">
        <v>228</v>
      </c>
      <c r="BM246" s="14" t="s">
        <v>546</v>
      </c>
    </row>
    <row r="247" spans="2:65" s="1" customFormat="1" ht="31.5" customHeight="1" x14ac:dyDescent="0.3">
      <c r="B247" s="132"/>
      <c r="C247" s="168" t="s">
        <v>547</v>
      </c>
      <c r="D247" s="168" t="s">
        <v>203</v>
      </c>
      <c r="E247" s="169" t="s">
        <v>548</v>
      </c>
      <c r="F247" s="250" t="s">
        <v>549</v>
      </c>
      <c r="G247" s="251"/>
      <c r="H247" s="251"/>
      <c r="I247" s="251"/>
      <c r="J247" s="170" t="s">
        <v>200</v>
      </c>
      <c r="K247" s="171">
        <v>11.279</v>
      </c>
      <c r="L247" s="252">
        <v>0</v>
      </c>
      <c r="M247" s="251"/>
      <c r="N247" s="253">
        <f>ROUND(L247*K247,2)</f>
        <v>0</v>
      </c>
      <c r="O247" s="247"/>
      <c r="P247" s="247"/>
      <c r="Q247" s="247"/>
      <c r="R247" s="134"/>
      <c r="T247" s="165" t="s">
        <v>3</v>
      </c>
      <c r="U247" s="40" t="s">
        <v>41</v>
      </c>
      <c r="V247" s="32"/>
      <c r="W247" s="166">
        <f>V247*K247</f>
        <v>0</v>
      </c>
      <c r="X247" s="166">
        <v>2E-3</v>
      </c>
      <c r="Y247" s="166">
        <f>X247*K247</f>
        <v>2.2558000000000002E-2</v>
      </c>
      <c r="Z247" s="166">
        <v>0</v>
      </c>
      <c r="AA247" s="167">
        <f>Z247*K247</f>
        <v>0</v>
      </c>
      <c r="AR247" s="14" t="s">
        <v>292</v>
      </c>
      <c r="AT247" s="14" t="s">
        <v>203</v>
      </c>
      <c r="AU247" s="14" t="s">
        <v>85</v>
      </c>
      <c r="AY247" s="14" t="s">
        <v>163</v>
      </c>
      <c r="BE247" s="110">
        <f>IF(U247="základná",N247,0)</f>
        <v>0</v>
      </c>
      <c r="BF247" s="110">
        <f>IF(U247="znížená",N247,0)</f>
        <v>0</v>
      </c>
      <c r="BG247" s="110">
        <f>IF(U247="zákl. prenesená",N247,0)</f>
        <v>0</v>
      </c>
      <c r="BH247" s="110">
        <f>IF(U247="zníž. prenesená",N247,0)</f>
        <v>0</v>
      </c>
      <c r="BI247" s="110">
        <f>IF(U247="nulová",N247,0)</f>
        <v>0</v>
      </c>
      <c r="BJ247" s="14" t="s">
        <v>85</v>
      </c>
      <c r="BK247" s="110">
        <f>ROUND(L247*K247,2)</f>
        <v>0</v>
      </c>
      <c r="BL247" s="14" t="s">
        <v>228</v>
      </c>
      <c r="BM247" s="14" t="s">
        <v>550</v>
      </c>
    </row>
    <row r="248" spans="2:65" s="1" customFormat="1" ht="31.5" customHeight="1" x14ac:dyDescent="0.3">
      <c r="B248" s="132"/>
      <c r="C248" s="161" t="s">
        <v>551</v>
      </c>
      <c r="D248" s="161" t="s">
        <v>164</v>
      </c>
      <c r="E248" s="162" t="s">
        <v>552</v>
      </c>
      <c r="F248" s="246" t="s">
        <v>553</v>
      </c>
      <c r="G248" s="247"/>
      <c r="H248" s="247"/>
      <c r="I248" s="247"/>
      <c r="J248" s="163" t="s">
        <v>554</v>
      </c>
      <c r="K248" s="172">
        <v>0</v>
      </c>
      <c r="L248" s="248">
        <v>0</v>
      </c>
      <c r="M248" s="247"/>
      <c r="N248" s="249">
        <f>ROUND(L248*K248,2)</f>
        <v>0</v>
      </c>
      <c r="O248" s="247"/>
      <c r="P248" s="247"/>
      <c r="Q248" s="247"/>
      <c r="R248" s="134"/>
      <c r="T248" s="165" t="s">
        <v>3</v>
      </c>
      <c r="U248" s="40" t="s">
        <v>41</v>
      </c>
      <c r="V248" s="32"/>
      <c r="W248" s="166">
        <f>V248*K248</f>
        <v>0</v>
      </c>
      <c r="X248" s="166">
        <v>0</v>
      </c>
      <c r="Y248" s="166">
        <f>X248*K248</f>
        <v>0</v>
      </c>
      <c r="Z248" s="166">
        <v>0</v>
      </c>
      <c r="AA248" s="167">
        <f>Z248*K248</f>
        <v>0</v>
      </c>
      <c r="AR248" s="14" t="s">
        <v>228</v>
      </c>
      <c r="AT248" s="14" t="s">
        <v>164</v>
      </c>
      <c r="AU248" s="14" t="s">
        <v>85</v>
      </c>
      <c r="AY248" s="14" t="s">
        <v>163</v>
      </c>
      <c r="BE248" s="110">
        <f>IF(U248="základná",N248,0)</f>
        <v>0</v>
      </c>
      <c r="BF248" s="110">
        <f>IF(U248="znížená",N248,0)</f>
        <v>0</v>
      </c>
      <c r="BG248" s="110">
        <f>IF(U248="zákl. prenesená",N248,0)</f>
        <v>0</v>
      </c>
      <c r="BH248" s="110">
        <f>IF(U248="zníž. prenesená",N248,0)</f>
        <v>0</v>
      </c>
      <c r="BI248" s="110">
        <f>IF(U248="nulová",N248,0)</f>
        <v>0</v>
      </c>
      <c r="BJ248" s="14" t="s">
        <v>85</v>
      </c>
      <c r="BK248" s="110">
        <f>ROUND(L248*K248,2)</f>
        <v>0</v>
      </c>
      <c r="BL248" s="14" t="s">
        <v>228</v>
      </c>
      <c r="BM248" s="14" t="s">
        <v>555</v>
      </c>
    </row>
    <row r="249" spans="2:65" s="10" customFormat="1" ht="29.85" customHeight="1" x14ac:dyDescent="0.3">
      <c r="B249" s="150"/>
      <c r="C249" s="151"/>
      <c r="D249" s="160" t="s">
        <v>127</v>
      </c>
      <c r="E249" s="160"/>
      <c r="F249" s="160"/>
      <c r="G249" s="160"/>
      <c r="H249" s="160"/>
      <c r="I249" s="160"/>
      <c r="J249" s="160"/>
      <c r="K249" s="160"/>
      <c r="L249" s="160"/>
      <c r="M249" s="160"/>
      <c r="N249" s="262">
        <f>BK249</f>
        <v>0</v>
      </c>
      <c r="O249" s="263"/>
      <c r="P249" s="263"/>
      <c r="Q249" s="263"/>
      <c r="R249" s="153"/>
      <c r="T249" s="154"/>
      <c r="U249" s="151"/>
      <c r="V249" s="151"/>
      <c r="W249" s="155">
        <f>SUM(W250:W253)</f>
        <v>0</v>
      </c>
      <c r="X249" s="151"/>
      <c r="Y249" s="155">
        <f>SUM(Y250:Y253)</f>
        <v>0.62936000000000003</v>
      </c>
      <c r="Z249" s="151"/>
      <c r="AA249" s="156">
        <f>SUM(AA250:AA253)</f>
        <v>0</v>
      </c>
      <c r="AR249" s="157" t="s">
        <v>85</v>
      </c>
      <c r="AT249" s="158" t="s">
        <v>73</v>
      </c>
      <c r="AU249" s="158" t="s">
        <v>81</v>
      </c>
      <c r="AY249" s="157" t="s">
        <v>163</v>
      </c>
      <c r="BK249" s="159">
        <f>SUM(BK250:BK253)</f>
        <v>0</v>
      </c>
    </row>
    <row r="250" spans="2:65" s="1" customFormat="1" ht="31.5" customHeight="1" x14ac:dyDescent="0.3">
      <c r="B250" s="132"/>
      <c r="C250" s="161" t="s">
        <v>556</v>
      </c>
      <c r="D250" s="161" t="s">
        <v>164</v>
      </c>
      <c r="E250" s="162" t="s">
        <v>557</v>
      </c>
      <c r="F250" s="246" t="s">
        <v>558</v>
      </c>
      <c r="G250" s="247"/>
      <c r="H250" s="247"/>
      <c r="I250" s="247"/>
      <c r="J250" s="163" t="s">
        <v>200</v>
      </c>
      <c r="K250" s="164">
        <v>77.126999999999995</v>
      </c>
      <c r="L250" s="248">
        <v>0</v>
      </c>
      <c r="M250" s="247"/>
      <c r="N250" s="249">
        <f>ROUND(L250*K250,2)</f>
        <v>0</v>
      </c>
      <c r="O250" s="247"/>
      <c r="P250" s="247"/>
      <c r="Q250" s="247"/>
      <c r="R250" s="134"/>
      <c r="T250" s="165" t="s">
        <v>3</v>
      </c>
      <c r="U250" s="40" t="s">
        <v>41</v>
      </c>
      <c r="V250" s="32"/>
      <c r="W250" s="166">
        <f>V250*K250</f>
        <v>0</v>
      </c>
      <c r="X250" s="166">
        <v>0</v>
      </c>
      <c r="Y250" s="166">
        <f>X250*K250</f>
        <v>0</v>
      </c>
      <c r="Z250" s="166">
        <v>0</v>
      </c>
      <c r="AA250" s="167">
        <f>Z250*K250</f>
        <v>0</v>
      </c>
      <c r="AR250" s="14" t="s">
        <v>228</v>
      </c>
      <c r="AT250" s="14" t="s">
        <v>164</v>
      </c>
      <c r="AU250" s="14" t="s">
        <v>85</v>
      </c>
      <c r="AY250" s="14" t="s">
        <v>163</v>
      </c>
      <c r="BE250" s="110">
        <f>IF(U250="základná",N250,0)</f>
        <v>0</v>
      </c>
      <c r="BF250" s="110">
        <f>IF(U250="znížená",N250,0)</f>
        <v>0</v>
      </c>
      <c r="BG250" s="110">
        <f>IF(U250="zákl. prenesená",N250,0)</f>
        <v>0</v>
      </c>
      <c r="BH250" s="110">
        <f>IF(U250="zníž. prenesená",N250,0)</f>
        <v>0</v>
      </c>
      <c r="BI250" s="110">
        <f>IF(U250="nulová",N250,0)</f>
        <v>0</v>
      </c>
      <c r="BJ250" s="14" t="s">
        <v>85</v>
      </c>
      <c r="BK250" s="110">
        <f>ROUND(L250*K250,2)</f>
        <v>0</v>
      </c>
      <c r="BL250" s="14" t="s">
        <v>228</v>
      </c>
      <c r="BM250" s="14" t="s">
        <v>559</v>
      </c>
    </row>
    <row r="251" spans="2:65" s="1" customFormat="1" ht="31.5" customHeight="1" x14ac:dyDescent="0.3">
      <c r="B251" s="132"/>
      <c r="C251" s="168" t="s">
        <v>560</v>
      </c>
      <c r="D251" s="168" t="s">
        <v>203</v>
      </c>
      <c r="E251" s="169" t="s">
        <v>561</v>
      </c>
      <c r="F251" s="250" t="s">
        <v>562</v>
      </c>
      <c r="G251" s="251"/>
      <c r="H251" s="251"/>
      <c r="I251" s="251"/>
      <c r="J251" s="170" t="s">
        <v>200</v>
      </c>
      <c r="K251" s="171">
        <v>78.67</v>
      </c>
      <c r="L251" s="252">
        <v>0</v>
      </c>
      <c r="M251" s="251"/>
      <c r="N251" s="253">
        <f>ROUND(L251*K251,2)</f>
        <v>0</v>
      </c>
      <c r="O251" s="247"/>
      <c r="P251" s="247"/>
      <c r="Q251" s="247"/>
      <c r="R251" s="134"/>
      <c r="T251" s="165" t="s">
        <v>3</v>
      </c>
      <c r="U251" s="40" t="s">
        <v>41</v>
      </c>
      <c r="V251" s="32"/>
      <c r="W251" s="166">
        <f>V251*K251</f>
        <v>0</v>
      </c>
      <c r="X251" s="166">
        <v>8.0000000000000002E-3</v>
      </c>
      <c r="Y251" s="166">
        <f>X251*K251</f>
        <v>0.62936000000000003</v>
      </c>
      <c r="Z251" s="166">
        <v>0</v>
      </c>
      <c r="AA251" s="167">
        <f>Z251*K251</f>
        <v>0</v>
      </c>
      <c r="AR251" s="14" t="s">
        <v>292</v>
      </c>
      <c r="AT251" s="14" t="s">
        <v>203</v>
      </c>
      <c r="AU251" s="14" t="s">
        <v>85</v>
      </c>
      <c r="AY251" s="14" t="s">
        <v>163</v>
      </c>
      <c r="BE251" s="110">
        <f>IF(U251="základná",N251,0)</f>
        <v>0</v>
      </c>
      <c r="BF251" s="110">
        <f>IF(U251="znížená",N251,0)</f>
        <v>0</v>
      </c>
      <c r="BG251" s="110">
        <f>IF(U251="zákl. prenesená",N251,0)</f>
        <v>0</v>
      </c>
      <c r="BH251" s="110">
        <f>IF(U251="zníž. prenesená",N251,0)</f>
        <v>0</v>
      </c>
      <c r="BI251" s="110">
        <f>IF(U251="nulová",N251,0)</f>
        <v>0</v>
      </c>
      <c r="BJ251" s="14" t="s">
        <v>85</v>
      </c>
      <c r="BK251" s="110">
        <f>ROUND(L251*K251,2)</f>
        <v>0</v>
      </c>
      <c r="BL251" s="14" t="s">
        <v>228</v>
      </c>
      <c r="BM251" s="14" t="s">
        <v>563</v>
      </c>
    </row>
    <row r="252" spans="2:65" s="1" customFormat="1" ht="22.5" customHeight="1" x14ac:dyDescent="0.3">
      <c r="B252" s="132"/>
      <c r="C252" s="161" t="s">
        <v>564</v>
      </c>
      <c r="D252" s="161" t="s">
        <v>164</v>
      </c>
      <c r="E252" s="162" t="s">
        <v>565</v>
      </c>
      <c r="F252" s="246" t="s">
        <v>566</v>
      </c>
      <c r="G252" s="247"/>
      <c r="H252" s="247"/>
      <c r="I252" s="247"/>
      <c r="J252" s="163" t="s">
        <v>200</v>
      </c>
      <c r="K252" s="164">
        <v>77.126999999999995</v>
      </c>
      <c r="L252" s="248">
        <v>0</v>
      </c>
      <c r="M252" s="247"/>
      <c r="N252" s="249">
        <f>ROUND(L252*K252,2)</f>
        <v>0</v>
      </c>
      <c r="O252" s="247"/>
      <c r="P252" s="247"/>
      <c r="Q252" s="247"/>
      <c r="R252" s="134"/>
      <c r="T252" s="165" t="s">
        <v>3</v>
      </c>
      <c r="U252" s="40" t="s">
        <v>41</v>
      </c>
      <c r="V252" s="32"/>
      <c r="W252" s="166">
        <f>V252*K252</f>
        <v>0</v>
      </c>
      <c r="X252" s="166">
        <v>0</v>
      </c>
      <c r="Y252" s="166">
        <f>X252*K252</f>
        <v>0</v>
      </c>
      <c r="Z252" s="166">
        <v>0</v>
      </c>
      <c r="AA252" s="167">
        <f>Z252*K252</f>
        <v>0</v>
      </c>
      <c r="AR252" s="14" t="s">
        <v>228</v>
      </c>
      <c r="AT252" s="14" t="s">
        <v>164</v>
      </c>
      <c r="AU252" s="14" t="s">
        <v>85</v>
      </c>
      <c r="AY252" s="14" t="s">
        <v>163</v>
      </c>
      <c r="BE252" s="110">
        <f>IF(U252="základná",N252,0)</f>
        <v>0</v>
      </c>
      <c r="BF252" s="110">
        <f>IF(U252="znížená",N252,0)</f>
        <v>0</v>
      </c>
      <c r="BG252" s="110">
        <f>IF(U252="zákl. prenesená",N252,0)</f>
        <v>0</v>
      </c>
      <c r="BH252" s="110">
        <f>IF(U252="zníž. prenesená",N252,0)</f>
        <v>0</v>
      </c>
      <c r="BI252" s="110">
        <f>IF(U252="nulová",N252,0)</f>
        <v>0</v>
      </c>
      <c r="BJ252" s="14" t="s">
        <v>85</v>
      </c>
      <c r="BK252" s="110">
        <f>ROUND(L252*K252,2)</f>
        <v>0</v>
      </c>
      <c r="BL252" s="14" t="s">
        <v>228</v>
      </c>
      <c r="BM252" s="14" t="s">
        <v>567</v>
      </c>
    </row>
    <row r="253" spans="2:65" s="1" customFormat="1" ht="31.5" customHeight="1" x14ac:dyDescent="0.3">
      <c r="B253" s="132"/>
      <c r="C253" s="161" t="s">
        <v>568</v>
      </c>
      <c r="D253" s="161" t="s">
        <v>164</v>
      </c>
      <c r="E253" s="162" t="s">
        <v>569</v>
      </c>
      <c r="F253" s="246" t="s">
        <v>570</v>
      </c>
      <c r="G253" s="247"/>
      <c r="H253" s="247"/>
      <c r="I253" s="247"/>
      <c r="J253" s="163" t="s">
        <v>554</v>
      </c>
      <c r="K253" s="172">
        <v>0</v>
      </c>
      <c r="L253" s="248">
        <v>0</v>
      </c>
      <c r="M253" s="247"/>
      <c r="N253" s="249">
        <f>ROUND(L253*K253,2)</f>
        <v>0</v>
      </c>
      <c r="O253" s="247"/>
      <c r="P253" s="247"/>
      <c r="Q253" s="247"/>
      <c r="R253" s="134"/>
      <c r="T253" s="165" t="s">
        <v>3</v>
      </c>
      <c r="U253" s="40" t="s">
        <v>41</v>
      </c>
      <c r="V253" s="32"/>
      <c r="W253" s="166">
        <f>V253*K253</f>
        <v>0</v>
      </c>
      <c r="X253" s="166">
        <v>0</v>
      </c>
      <c r="Y253" s="166">
        <f>X253*K253</f>
        <v>0</v>
      </c>
      <c r="Z253" s="166">
        <v>0</v>
      </c>
      <c r="AA253" s="167">
        <f>Z253*K253</f>
        <v>0</v>
      </c>
      <c r="AR253" s="14" t="s">
        <v>228</v>
      </c>
      <c r="AT253" s="14" t="s">
        <v>164</v>
      </c>
      <c r="AU253" s="14" t="s">
        <v>85</v>
      </c>
      <c r="AY253" s="14" t="s">
        <v>163</v>
      </c>
      <c r="BE253" s="110">
        <f>IF(U253="základná",N253,0)</f>
        <v>0</v>
      </c>
      <c r="BF253" s="110">
        <f>IF(U253="znížená",N253,0)</f>
        <v>0</v>
      </c>
      <c r="BG253" s="110">
        <f>IF(U253="zákl. prenesená",N253,0)</f>
        <v>0</v>
      </c>
      <c r="BH253" s="110">
        <f>IF(U253="zníž. prenesená",N253,0)</f>
        <v>0</v>
      </c>
      <c r="BI253" s="110">
        <f>IF(U253="nulová",N253,0)</f>
        <v>0</v>
      </c>
      <c r="BJ253" s="14" t="s">
        <v>85</v>
      </c>
      <c r="BK253" s="110">
        <f>ROUND(L253*K253,2)</f>
        <v>0</v>
      </c>
      <c r="BL253" s="14" t="s">
        <v>228</v>
      </c>
      <c r="BM253" s="14" t="s">
        <v>571</v>
      </c>
    </row>
    <row r="254" spans="2:65" s="10" customFormat="1" ht="29.85" customHeight="1" x14ac:dyDescent="0.3">
      <c r="B254" s="150"/>
      <c r="C254" s="151"/>
      <c r="D254" s="160" t="s">
        <v>128</v>
      </c>
      <c r="E254" s="160"/>
      <c r="F254" s="160"/>
      <c r="G254" s="160"/>
      <c r="H254" s="160"/>
      <c r="I254" s="160"/>
      <c r="J254" s="160"/>
      <c r="K254" s="160"/>
      <c r="L254" s="160"/>
      <c r="M254" s="160"/>
      <c r="N254" s="262">
        <f>BK254</f>
        <v>0</v>
      </c>
      <c r="O254" s="263"/>
      <c r="P254" s="263"/>
      <c r="Q254" s="263"/>
      <c r="R254" s="153"/>
      <c r="T254" s="154"/>
      <c r="U254" s="151"/>
      <c r="V254" s="151"/>
      <c r="W254" s="155">
        <f>SUM(W255:W259)</f>
        <v>0</v>
      </c>
      <c r="X254" s="151"/>
      <c r="Y254" s="155">
        <f>SUM(Y255:Y259)</f>
        <v>0.4538508</v>
      </c>
      <c r="Z254" s="151"/>
      <c r="AA254" s="156">
        <f>SUM(AA255:AA259)</f>
        <v>0</v>
      </c>
      <c r="AR254" s="157" t="s">
        <v>85</v>
      </c>
      <c r="AT254" s="158" t="s">
        <v>73</v>
      </c>
      <c r="AU254" s="158" t="s">
        <v>81</v>
      </c>
      <c r="AY254" s="157" t="s">
        <v>163</v>
      </c>
      <c r="BK254" s="159">
        <f>SUM(BK255:BK259)</f>
        <v>0</v>
      </c>
    </row>
    <row r="255" spans="2:65" s="1" customFormat="1" ht="44.25" customHeight="1" x14ac:dyDescent="0.3">
      <c r="B255" s="132"/>
      <c r="C255" s="161" t="s">
        <v>572</v>
      </c>
      <c r="D255" s="161" t="s">
        <v>164</v>
      </c>
      <c r="E255" s="162" t="s">
        <v>573</v>
      </c>
      <c r="F255" s="246" t="s">
        <v>574</v>
      </c>
      <c r="G255" s="247"/>
      <c r="H255" s="247"/>
      <c r="I255" s="247"/>
      <c r="J255" s="163" t="s">
        <v>200</v>
      </c>
      <c r="K255" s="164">
        <v>12.56</v>
      </c>
      <c r="L255" s="248">
        <v>0</v>
      </c>
      <c r="M255" s="247"/>
      <c r="N255" s="249">
        <f>ROUND(L255*K255,2)</f>
        <v>0</v>
      </c>
      <c r="O255" s="247"/>
      <c r="P255" s="247"/>
      <c r="Q255" s="247"/>
      <c r="R255" s="134"/>
      <c r="T255" s="165" t="s">
        <v>3</v>
      </c>
      <c r="U255" s="40" t="s">
        <v>41</v>
      </c>
      <c r="V255" s="32"/>
      <c r="W255" s="166">
        <f>V255*K255</f>
        <v>0</v>
      </c>
      <c r="X255" s="166">
        <v>1.1820000000000001E-2</v>
      </c>
      <c r="Y255" s="166">
        <f>X255*K255</f>
        <v>0.14845920000000001</v>
      </c>
      <c r="Z255" s="166">
        <v>0</v>
      </c>
      <c r="AA255" s="167">
        <f>Z255*K255</f>
        <v>0</v>
      </c>
      <c r="AR255" s="14" t="s">
        <v>228</v>
      </c>
      <c r="AT255" s="14" t="s">
        <v>164</v>
      </c>
      <c r="AU255" s="14" t="s">
        <v>85</v>
      </c>
      <c r="AY255" s="14" t="s">
        <v>163</v>
      </c>
      <c r="BE255" s="110">
        <f>IF(U255="základná",N255,0)</f>
        <v>0</v>
      </c>
      <c r="BF255" s="110">
        <f>IF(U255="znížená",N255,0)</f>
        <v>0</v>
      </c>
      <c r="BG255" s="110">
        <f>IF(U255="zákl. prenesená",N255,0)</f>
        <v>0</v>
      </c>
      <c r="BH255" s="110">
        <f>IF(U255="zníž. prenesená",N255,0)</f>
        <v>0</v>
      </c>
      <c r="BI255" s="110">
        <f>IF(U255="nulová",N255,0)</f>
        <v>0</v>
      </c>
      <c r="BJ255" s="14" t="s">
        <v>85</v>
      </c>
      <c r="BK255" s="110">
        <f>ROUND(L255*K255,2)</f>
        <v>0</v>
      </c>
      <c r="BL255" s="14" t="s">
        <v>228</v>
      </c>
      <c r="BM255" s="14" t="s">
        <v>575</v>
      </c>
    </row>
    <row r="256" spans="2:65" s="1" customFormat="1" ht="44.25" customHeight="1" x14ac:dyDescent="0.3">
      <c r="B256" s="132"/>
      <c r="C256" s="161" t="s">
        <v>576</v>
      </c>
      <c r="D256" s="161" t="s">
        <v>164</v>
      </c>
      <c r="E256" s="162" t="s">
        <v>577</v>
      </c>
      <c r="F256" s="246" t="s">
        <v>578</v>
      </c>
      <c r="G256" s="247"/>
      <c r="H256" s="247"/>
      <c r="I256" s="247"/>
      <c r="J256" s="163" t="s">
        <v>200</v>
      </c>
      <c r="K256" s="164">
        <v>7.88</v>
      </c>
      <c r="L256" s="248">
        <v>0</v>
      </c>
      <c r="M256" s="247"/>
      <c r="N256" s="249">
        <f>ROUND(L256*K256,2)</f>
        <v>0</v>
      </c>
      <c r="O256" s="247"/>
      <c r="P256" s="247"/>
      <c r="Q256" s="247"/>
      <c r="R256" s="134"/>
      <c r="T256" s="165" t="s">
        <v>3</v>
      </c>
      <c r="U256" s="40" t="s">
        <v>41</v>
      </c>
      <c r="V256" s="32"/>
      <c r="W256" s="166">
        <f>V256*K256</f>
        <v>0</v>
      </c>
      <c r="X256" s="166">
        <v>1.1820000000000001E-2</v>
      </c>
      <c r="Y256" s="166">
        <f>X256*K256</f>
        <v>9.3141600000000005E-2</v>
      </c>
      <c r="Z256" s="166">
        <v>0</v>
      </c>
      <c r="AA256" s="167">
        <f>Z256*K256</f>
        <v>0</v>
      </c>
      <c r="AR256" s="14" t="s">
        <v>228</v>
      </c>
      <c r="AT256" s="14" t="s">
        <v>164</v>
      </c>
      <c r="AU256" s="14" t="s">
        <v>85</v>
      </c>
      <c r="AY256" s="14" t="s">
        <v>163</v>
      </c>
      <c r="BE256" s="110">
        <f>IF(U256="základná",N256,0)</f>
        <v>0</v>
      </c>
      <c r="BF256" s="110">
        <f>IF(U256="znížená",N256,0)</f>
        <v>0</v>
      </c>
      <c r="BG256" s="110">
        <f>IF(U256="zákl. prenesená",N256,0)</f>
        <v>0</v>
      </c>
      <c r="BH256" s="110">
        <f>IF(U256="zníž. prenesená",N256,0)</f>
        <v>0</v>
      </c>
      <c r="BI256" s="110">
        <f>IF(U256="nulová",N256,0)</f>
        <v>0</v>
      </c>
      <c r="BJ256" s="14" t="s">
        <v>85</v>
      </c>
      <c r="BK256" s="110">
        <f>ROUND(L256*K256,2)</f>
        <v>0</v>
      </c>
      <c r="BL256" s="14" t="s">
        <v>228</v>
      </c>
      <c r="BM256" s="14" t="s">
        <v>579</v>
      </c>
    </row>
    <row r="257" spans="2:65" s="1" customFormat="1" ht="31.5" customHeight="1" x14ac:dyDescent="0.3">
      <c r="B257" s="132"/>
      <c r="C257" s="161" t="s">
        <v>580</v>
      </c>
      <c r="D257" s="161" t="s">
        <v>164</v>
      </c>
      <c r="E257" s="162" t="s">
        <v>581</v>
      </c>
      <c r="F257" s="246" t="s">
        <v>582</v>
      </c>
      <c r="G257" s="247"/>
      <c r="H257" s="247"/>
      <c r="I257" s="247"/>
      <c r="J257" s="163" t="s">
        <v>200</v>
      </c>
      <c r="K257" s="164">
        <v>6.5</v>
      </c>
      <c r="L257" s="248">
        <v>0</v>
      </c>
      <c r="M257" s="247"/>
      <c r="N257" s="249">
        <f>ROUND(L257*K257,2)</f>
        <v>0</v>
      </c>
      <c r="O257" s="247"/>
      <c r="P257" s="247"/>
      <c r="Q257" s="247"/>
      <c r="R257" s="134"/>
      <c r="T257" s="165" t="s">
        <v>3</v>
      </c>
      <c r="U257" s="40" t="s">
        <v>41</v>
      </c>
      <c r="V257" s="32"/>
      <c r="W257" s="166">
        <f>V257*K257</f>
        <v>0</v>
      </c>
      <c r="X257" s="166">
        <v>1.0699999999999999E-2</v>
      </c>
      <c r="Y257" s="166">
        <f>X257*K257</f>
        <v>6.9550000000000001E-2</v>
      </c>
      <c r="Z257" s="166">
        <v>0</v>
      </c>
      <c r="AA257" s="167">
        <f>Z257*K257</f>
        <v>0</v>
      </c>
      <c r="AR257" s="14" t="s">
        <v>228</v>
      </c>
      <c r="AT257" s="14" t="s">
        <v>164</v>
      </c>
      <c r="AU257" s="14" t="s">
        <v>85</v>
      </c>
      <c r="AY257" s="14" t="s">
        <v>163</v>
      </c>
      <c r="BE257" s="110">
        <f>IF(U257="základná",N257,0)</f>
        <v>0</v>
      </c>
      <c r="BF257" s="110">
        <f>IF(U257="znížená",N257,0)</f>
        <v>0</v>
      </c>
      <c r="BG257" s="110">
        <f>IF(U257="zákl. prenesená",N257,0)</f>
        <v>0</v>
      </c>
      <c r="BH257" s="110">
        <f>IF(U257="zníž. prenesená",N257,0)</f>
        <v>0</v>
      </c>
      <c r="BI257" s="110">
        <f>IF(U257="nulová",N257,0)</f>
        <v>0</v>
      </c>
      <c r="BJ257" s="14" t="s">
        <v>85</v>
      </c>
      <c r="BK257" s="110">
        <f>ROUND(L257*K257,2)</f>
        <v>0</v>
      </c>
      <c r="BL257" s="14" t="s">
        <v>228</v>
      </c>
      <c r="BM257" s="14" t="s">
        <v>583</v>
      </c>
    </row>
    <row r="258" spans="2:65" s="1" customFormat="1" ht="31.5" customHeight="1" x14ac:dyDescent="0.3">
      <c r="B258" s="132"/>
      <c r="C258" s="161" t="s">
        <v>584</v>
      </c>
      <c r="D258" s="161" t="s">
        <v>164</v>
      </c>
      <c r="E258" s="162" t="s">
        <v>585</v>
      </c>
      <c r="F258" s="246" t="s">
        <v>586</v>
      </c>
      <c r="G258" s="247"/>
      <c r="H258" s="247"/>
      <c r="I258" s="247"/>
      <c r="J258" s="163" t="s">
        <v>231</v>
      </c>
      <c r="K258" s="164">
        <v>10</v>
      </c>
      <c r="L258" s="248">
        <v>0</v>
      </c>
      <c r="M258" s="247"/>
      <c r="N258" s="249">
        <f>ROUND(L258*K258,2)</f>
        <v>0</v>
      </c>
      <c r="O258" s="247"/>
      <c r="P258" s="247"/>
      <c r="Q258" s="247"/>
      <c r="R258" s="134"/>
      <c r="T258" s="165" t="s">
        <v>3</v>
      </c>
      <c r="U258" s="40" t="s">
        <v>41</v>
      </c>
      <c r="V258" s="32"/>
      <c r="W258" s="166">
        <f>V258*K258</f>
        <v>0</v>
      </c>
      <c r="X258" s="166">
        <v>1.427E-2</v>
      </c>
      <c r="Y258" s="166">
        <f>X258*K258</f>
        <v>0.14269999999999999</v>
      </c>
      <c r="Z258" s="166">
        <v>0</v>
      </c>
      <c r="AA258" s="167">
        <f>Z258*K258</f>
        <v>0</v>
      </c>
      <c r="AR258" s="14" t="s">
        <v>228</v>
      </c>
      <c r="AT258" s="14" t="s">
        <v>164</v>
      </c>
      <c r="AU258" s="14" t="s">
        <v>85</v>
      </c>
      <c r="AY258" s="14" t="s">
        <v>163</v>
      </c>
      <c r="BE258" s="110">
        <f>IF(U258="základná",N258,0)</f>
        <v>0</v>
      </c>
      <c r="BF258" s="110">
        <f>IF(U258="znížená",N258,0)</f>
        <v>0</v>
      </c>
      <c r="BG258" s="110">
        <f>IF(U258="zákl. prenesená",N258,0)</f>
        <v>0</v>
      </c>
      <c r="BH258" s="110">
        <f>IF(U258="zníž. prenesená",N258,0)</f>
        <v>0</v>
      </c>
      <c r="BI258" s="110">
        <f>IF(U258="nulová",N258,0)</f>
        <v>0</v>
      </c>
      <c r="BJ258" s="14" t="s">
        <v>85</v>
      </c>
      <c r="BK258" s="110">
        <f>ROUND(L258*K258,2)</f>
        <v>0</v>
      </c>
      <c r="BL258" s="14" t="s">
        <v>228</v>
      </c>
      <c r="BM258" s="14" t="s">
        <v>587</v>
      </c>
    </row>
    <row r="259" spans="2:65" s="1" customFormat="1" ht="31.5" customHeight="1" x14ac:dyDescent="0.3">
      <c r="B259" s="132"/>
      <c r="C259" s="161" t="s">
        <v>588</v>
      </c>
      <c r="D259" s="161" t="s">
        <v>164</v>
      </c>
      <c r="E259" s="162" t="s">
        <v>589</v>
      </c>
      <c r="F259" s="246" t="s">
        <v>590</v>
      </c>
      <c r="G259" s="247"/>
      <c r="H259" s="247"/>
      <c r="I259" s="247"/>
      <c r="J259" s="163" t="s">
        <v>554</v>
      </c>
      <c r="K259" s="172">
        <v>0</v>
      </c>
      <c r="L259" s="248">
        <v>0</v>
      </c>
      <c r="M259" s="247"/>
      <c r="N259" s="249">
        <f>ROUND(L259*K259,2)</f>
        <v>0</v>
      </c>
      <c r="O259" s="247"/>
      <c r="P259" s="247"/>
      <c r="Q259" s="247"/>
      <c r="R259" s="134"/>
      <c r="T259" s="165" t="s">
        <v>3</v>
      </c>
      <c r="U259" s="40" t="s">
        <v>41</v>
      </c>
      <c r="V259" s="32"/>
      <c r="W259" s="166">
        <f>V259*K259</f>
        <v>0</v>
      </c>
      <c r="X259" s="166">
        <v>0</v>
      </c>
      <c r="Y259" s="166">
        <f>X259*K259</f>
        <v>0</v>
      </c>
      <c r="Z259" s="166">
        <v>0</v>
      </c>
      <c r="AA259" s="167">
        <f>Z259*K259</f>
        <v>0</v>
      </c>
      <c r="AR259" s="14" t="s">
        <v>228</v>
      </c>
      <c r="AT259" s="14" t="s">
        <v>164</v>
      </c>
      <c r="AU259" s="14" t="s">
        <v>85</v>
      </c>
      <c r="AY259" s="14" t="s">
        <v>163</v>
      </c>
      <c r="BE259" s="110">
        <f>IF(U259="základná",N259,0)</f>
        <v>0</v>
      </c>
      <c r="BF259" s="110">
        <f>IF(U259="znížená",N259,0)</f>
        <v>0</v>
      </c>
      <c r="BG259" s="110">
        <f>IF(U259="zákl. prenesená",N259,0)</f>
        <v>0</v>
      </c>
      <c r="BH259" s="110">
        <f>IF(U259="zníž. prenesená",N259,0)</f>
        <v>0</v>
      </c>
      <c r="BI259" s="110">
        <f>IF(U259="nulová",N259,0)</f>
        <v>0</v>
      </c>
      <c r="BJ259" s="14" t="s">
        <v>85</v>
      </c>
      <c r="BK259" s="110">
        <f>ROUND(L259*K259,2)</f>
        <v>0</v>
      </c>
      <c r="BL259" s="14" t="s">
        <v>228</v>
      </c>
      <c r="BM259" s="14" t="s">
        <v>591</v>
      </c>
    </row>
    <row r="260" spans="2:65" s="10" customFormat="1" ht="29.85" customHeight="1" x14ac:dyDescent="0.3">
      <c r="B260" s="150"/>
      <c r="C260" s="151"/>
      <c r="D260" s="160" t="s">
        <v>129</v>
      </c>
      <c r="E260" s="160"/>
      <c r="F260" s="160"/>
      <c r="G260" s="160"/>
      <c r="H260" s="160"/>
      <c r="I260" s="160"/>
      <c r="J260" s="160"/>
      <c r="K260" s="160"/>
      <c r="L260" s="160"/>
      <c r="M260" s="160"/>
      <c r="N260" s="262">
        <f>BK260</f>
        <v>0</v>
      </c>
      <c r="O260" s="263"/>
      <c r="P260" s="263"/>
      <c r="Q260" s="263"/>
      <c r="R260" s="153"/>
      <c r="T260" s="154"/>
      <c r="U260" s="151"/>
      <c r="V260" s="151"/>
      <c r="W260" s="155">
        <f>SUM(W261:W272)</f>
        <v>0</v>
      </c>
      <c r="X260" s="151"/>
      <c r="Y260" s="155">
        <f>SUM(Y261:Y272)</f>
        <v>0.17250540000000003</v>
      </c>
      <c r="Z260" s="151"/>
      <c r="AA260" s="156">
        <f>SUM(AA261:AA272)</f>
        <v>0.20433150000000003</v>
      </c>
      <c r="AR260" s="157" t="s">
        <v>85</v>
      </c>
      <c r="AT260" s="158" t="s">
        <v>73</v>
      </c>
      <c r="AU260" s="158" t="s">
        <v>81</v>
      </c>
      <c r="AY260" s="157" t="s">
        <v>163</v>
      </c>
      <c r="BK260" s="159">
        <f>SUM(BK261:BK272)</f>
        <v>0</v>
      </c>
    </row>
    <row r="261" spans="2:65" s="1" customFormat="1" ht="44.25" customHeight="1" x14ac:dyDescent="0.3">
      <c r="B261" s="132"/>
      <c r="C261" s="161" t="s">
        <v>592</v>
      </c>
      <c r="D261" s="161" t="s">
        <v>164</v>
      </c>
      <c r="E261" s="162" t="s">
        <v>593</v>
      </c>
      <c r="F261" s="246" t="s">
        <v>594</v>
      </c>
      <c r="G261" s="247"/>
      <c r="H261" s="247"/>
      <c r="I261" s="247"/>
      <c r="J261" s="163" t="s">
        <v>200</v>
      </c>
      <c r="K261" s="164">
        <v>2</v>
      </c>
      <c r="L261" s="248">
        <v>0</v>
      </c>
      <c r="M261" s="247"/>
      <c r="N261" s="249">
        <f t="shared" ref="N261:N272" si="45">ROUND(L261*K261,2)</f>
        <v>0</v>
      </c>
      <c r="O261" s="247"/>
      <c r="P261" s="247"/>
      <c r="Q261" s="247"/>
      <c r="R261" s="134"/>
      <c r="T261" s="165" t="s">
        <v>3</v>
      </c>
      <c r="U261" s="40" t="s">
        <v>41</v>
      </c>
      <c r="V261" s="32"/>
      <c r="W261" s="166">
        <f t="shared" ref="W261:W272" si="46">V261*K261</f>
        <v>0</v>
      </c>
      <c r="X261" s="166">
        <v>1.03E-2</v>
      </c>
      <c r="Y261" s="166">
        <f t="shared" ref="Y261:Y272" si="47">X261*K261</f>
        <v>2.06E-2</v>
      </c>
      <c r="Z261" s="166">
        <v>0</v>
      </c>
      <c r="AA261" s="167">
        <f t="shared" ref="AA261:AA272" si="48">Z261*K261</f>
        <v>0</v>
      </c>
      <c r="AR261" s="14" t="s">
        <v>228</v>
      </c>
      <c r="AT261" s="14" t="s">
        <v>164</v>
      </c>
      <c r="AU261" s="14" t="s">
        <v>85</v>
      </c>
      <c r="AY261" s="14" t="s">
        <v>163</v>
      </c>
      <c r="BE261" s="110">
        <f t="shared" ref="BE261:BE272" si="49">IF(U261="základná",N261,0)</f>
        <v>0</v>
      </c>
      <c r="BF261" s="110">
        <f t="shared" ref="BF261:BF272" si="50">IF(U261="znížená",N261,0)</f>
        <v>0</v>
      </c>
      <c r="BG261" s="110">
        <f t="shared" ref="BG261:BG272" si="51">IF(U261="zákl. prenesená",N261,0)</f>
        <v>0</v>
      </c>
      <c r="BH261" s="110">
        <f t="shared" ref="BH261:BH272" si="52">IF(U261="zníž. prenesená",N261,0)</f>
        <v>0</v>
      </c>
      <c r="BI261" s="110">
        <f t="shared" ref="BI261:BI272" si="53">IF(U261="nulová",N261,0)</f>
        <v>0</v>
      </c>
      <c r="BJ261" s="14" t="s">
        <v>85</v>
      </c>
      <c r="BK261" s="110">
        <f t="shared" ref="BK261:BK272" si="54">ROUND(L261*K261,2)</f>
        <v>0</v>
      </c>
      <c r="BL261" s="14" t="s">
        <v>228</v>
      </c>
      <c r="BM261" s="14" t="s">
        <v>595</v>
      </c>
    </row>
    <row r="262" spans="2:65" s="1" customFormat="1" ht="31.5" customHeight="1" x14ac:dyDescent="0.3">
      <c r="B262" s="132"/>
      <c r="C262" s="161" t="s">
        <v>596</v>
      </c>
      <c r="D262" s="161" t="s">
        <v>164</v>
      </c>
      <c r="E262" s="162" t="s">
        <v>597</v>
      </c>
      <c r="F262" s="246" t="s">
        <v>598</v>
      </c>
      <c r="G262" s="247"/>
      <c r="H262" s="247"/>
      <c r="I262" s="247"/>
      <c r="J262" s="163" t="s">
        <v>200</v>
      </c>
      <c r="K262" s="164">
        <v>2</v>
      </c>
      <c r="L262" s="248">
        <v>0</v>
      </c>
      <c r="M262" s="247"/>
      <c r="N262" s="249">
        <f t="shared" si="45"/>
        <v>0</v>
      </c>
      <c r="O262" s="247"/>
      <c r="P262" s="247"/>
      <c r="Q262" s="247"/>
      <c r="R262" s="134"/>
      <c r="T262" s="165" t="s">
        <v>3</v>
      </c>
      <c r="U262" s="40" t="s">
        <v>41</v>
      </c>
      <c r="V262" s="32"/>
      <c r="W262" s="166">
        <f t="shared" si="46"/>
        <v>0</v>
      </c>
      <c r="X262" s="166">
        <v>0</v>
      </c>
      <c r="Y262" s="166">
        <f t="shared" si="47"/>
        <v>0</v>
      </c>
      <c r="Z262" s="166">
        <v>7.4200000000000004E-3</v>
      </c>
      <c r="AA262" s="167">
        <f t="shared" si="48"/>
        <v>1.4840000000000001E-2</v>
      </c>
      <c r="AR262" s="14" t="s">
        <v>228</v>
      </c>
      <c r="AT262" s="14" t="s">
        <v>164</v>
      </c>
      <c r="AU262" s="14" t="s">
        <v>85</v>
      </c>
      <c r="AY262" s="14" t="s">
        <v>163</v>
      </c>
      <c r="BE262" s="110">
        <f t="shared" si="49"/>
        <v>0</v>
      </c>
      <c r="BF262" s="110">
        <f t="shared" si="50"/>
        <v>0</v>
      </c>
      <c r="BG262" s="110">
        <f t="shared" si="51"/>
        <v>0</v>
      </c>
      <c r="BH262" s="110">
        <f t="shared" si="52"/>
        <v>0</v>
      </c>
      <c r="BI262" s="110">
        <f t="shared" si="53"/>
        <v>0</v>
      </c>
      <c r="BJ262" s="14" t="s">
        <v>85</v>
      </c>
      <c r="BK262" s="110">
        <f t="shared" si="54"/>
        <v>0</v>
      </c>
      <c r="BL262" s="14" t="s">
        <v>228</v>
      </c>
      <c r="BM262" s="14" t="s">
        <v>599</v>
      </c>
    </row>
    <row r="263" spans="2:65" s="1" customFormat="1" ht="31.5" customHeight="1" x14ac:dyDescent="0.3">
      <c r="B263" s="132"/>
      <c r="C263" s="161" t="s">
        <v>600</v>
      </c>
      <c r="D263" s="161" t="s">
        <v>164</v>
      </c>
      <c r="E263" s="162" t="s">
        <v>601</v>
      </c>
      <c r="F263" s="246" t="s">
        <v>602</v>
      </c>
      <c r="G263" s="247"/>
      <c r="H263" s="247"/>
      <c r="I263" s="247"/>
      <c r="J263" s="163" t="s">
        <v>231</v>
      </c>
      <c r="K263" s="164">
        <v>25.46</v>
      </c>
      <c r="L263" s="248">
        <v>0</v>
      </c>
      <c r="M263" s="247"/>
      <c r="N263" s="249">
        <f t="shared" si="45"/>
        <v>0</v>
      </c>
      <c r="O263" s="247"/>
      <c r="P263" s="247"/>
      <c r="Q263" s="247"/>
      <c r="R263" s="134"/>
      <c r="T263" s="165" t="s">
        <v>3</v>
      </c>
      <c r="U263" s="40" t="s">
        <v>41</v>
      </c>
      <c r="V263" s="32"/>
      <c r="W263" s="166">
        <f t="shared" si="46"/>
        <v>0</v>
      </c>
      <c r="X263" s="166">
        <v>0</v>
      </c>
      <c r="Y263" s="166">
        <f t="shared" si="47"/>
        <v>0</v>
      </c>
      <c r="Z263" s="166">
        <v>3.3E-3</v>
      </c>
      <c r="AA263" s="167">
        <f t="shared" si="48"/>
        <v>8.4017999999999995E-2</v>
      </c>
      <c r="AR263" s="14" t="s">
        <v>228</v>
      </c>
      <c r="AT263" s="14" t="s">
        <v>164</v>
      </c>
      <c r="AU263" s="14" t="s">
        <v>85</v>
      </c>
      <c r="AY263" s="14" t="s">
        <v>163</v>
      </c>
      <c r="BE263" s="110">
        <f t="shared" si="49"/>
        <v>0</v>
      </c>
      <c r="BF263" s="110">
        <f t="shared" si="50"/>
        <v>0</v>
      </c>
      <c r="BG263" s="110">
        <f t="shared" si="51"/>
        <v>0</v>
      </c>
      <c r="BH263" s="110">
        <f t="shared" si="52"/>
        <v>0</v>
      </c>
      <c r="BI263" s="110">
        <f t="shared" si="53"/>
        <v>0</v>
      </c>
      <c r="BJ263" s="14" t="s">
        <v>85</v>
      </c>
      <c r="BK263" s="110">
        <f t="shared" si="54"/>
        <v>0</v>
      </c>
      <c r="BL263" s="14" t="s">
        <v>228</v>
      </c>
      <c r="BM263" s="14" t="s">
        <v>603</v>
      </c>
    </row>
    <row r="264" spans="2:65" s="1" customFormat="1" ht="31.5" customHeight="1" x14ac:dyDescent="0.3">
      <c r="B264" s="132"/>
      <c r="C264" s="161" t="s">
        <v>604</v>
      </c>
      <c r="D264" s="161" t="s">
        <v>164</v>
      </c>
      <c r="E264" s="162" t="s">
        <v>605</v>
      </c>
      <c r="F264" s="246" t="s">
        <v>606</v>
      </c>
      <c r="G264" s="247"/>
      <c r="H264" s="247"/>
      <c r="I264" s="247"/>
      <c r="J264" s="163" t="s">
        <v>214</v>
      </c>
      <c r="K264" s="164">
        <v>5</v>
      </c>
      <c r="L264" s="248">
        <v>0</v>
      </c>
      <c r="M264" s="247"/>
      <c r="N264" s="249">
        <f t="shared" si="45"/>
        <v>0</v>
      </c>
      <c r="O264" s="247"/>
      <c r="P264" s="247"/>
      <c r="Q264" s="247"/>
      <c r="R264" s="134"/>
      <c r="T264" s="165" t="s">
        <v>3</v>
      </c>
      <c r="U264" s="40" t="s">
        <v>41</v>
      </c>
      <c r="V264" s="32"/>
      <c r="W264" s="166">
        <f t="shared" si="46"/>
        <v>0</v>
      </c>
      <c r="X264" s="166">
        <v>0</v>
      </c>
      <c r="Y264" s="166">
        <f t="shared" si="47"/>
        <v>0</v>
      </c>
      <c r="Z264" s="166">
        <v>1.1000000000000001E-3</v>
      </c>
      <c r="AA264" s="167">
        <f t="shared" si="48"/>
        <v>5.5000000000000005E-3</v>
      </c>
      <c r="AR264" s="14" t="s">
        <v>228</v>
      </c>
      <c r="AT264" s="14" t="s">
        <v>164</v>
      </c>
      <c r="AU264" s="14" t="s">
        <v>85</v>
      </c>
      <c r="AY264" s="14" t="s">
        <v>163</v>
      </c>
      <c r="BE264" s="110">
        <f t="shared" si="49"/>
        <v>0</v>
      </c>
      <c r="BF264" s="110">
        <f t="shared" si="50"/>
        <v>0</v>
      </c>
      <c r="BG264" s="110">
        <f t="shared" si="51"/>
        <v>0</v>
      </c>
      <c r="BH264" s="110">
        <f t="shared" si="52"/>
        <v>0</v>
      </c>
      <c r="BI264" s="110">
        <f t="shared" si="53"/>
        <v>0</v>
      </c>
      <c r="BJ264" s="14" t="s">
        <v>85</v>
      </c>
      <c r="BK264" s="110">
        <f t="shared" si="54"/>
        <v>0</v>
      </c>
      <c r="BL264" s="14" t="s">
        <v>228</v>
      </c>
      <c r="BM264" s="14" t="s">
        <v>607</v>
      </c>
    </row>
    <row r="265" spans="2:65" s="1" customFormat="1" ht="31.5" customHeight="1" x14ac:dyDescent="0.3">
      <c r="B265" s="132"/>
      <c r="C265" s="161" t="s">
        <v>608</v>
      </c>
      <c r="D265" s="161" t="s">
        <v>164</v>
      </c>
      <c r="E265" s="162" t="s">
        <v>609</v>
      </c>
      <c r="F265" s="246" t="s">
        <v>610</v>
      </c>
      <c r="G265" s="247"/>
      <c r="H265" s="247"/>
      <c r="I265" s="247"/>
      <c r="J265" s="163" t="s">
        <v>231</v>
      </c>
      <c r="K265" s="164">
        <v>27.61</v>
      </c>
      <c r="L265" s="248">
        <v>0</v>
      </c>
      <c r="M265" s="247"/>
      <c r="N265" s="249">
        <f t="shared" si="45"/>
        <v>0</v>
      </c>
      <c r="O265" s="247"/>
      <c r="P265" s="247"/>
      <c r="Q265" s="247"/>
      <c r="R265" s="134"/>
      <c r="T265" s="165" t="s">
        <v>3</v>
      </c>
      <c r="U265" s="40" t="s">
        <v>41</v>
      </c>
      <c r="V265" s="32"/>
      <c r="W265" s="166">
        <f t="shared" si="46"/>
        <v>0</v>
      </c>
      <c r="X265" s="166">
        <v>0</v>
      </c>
      <c r="Y265" s="166">
        <f t="shared" si="47"/>
        <v>0</v>
      </c>
      <c r="Z265" s="166">
        <v>1.3500000000000001E-3</v>
      </c>
      <c r="AA265" s="167">
        <f t="shared" si="48"/>
        <v>3.7273500000000001E-2</v>
      </c>
      <c r="AR265" s="14" t="s">
        <v>228</v>
      </c>
      <c r="AT265" s="14" t="s">
        <v>164</v>
      </c>
      <c r="AU265" s="14" t="s">
        <v>85</v>
      </c>
      <c r="AY265" s="14" t="s">
        <v>163</v>
      </c>
      <c r="BE265" s="110">
        <f t="shared" si="49"/>
        <v>0</v>
      </c>
      <c r="BF265" s="110">
        <f t="shared" si="50"/>
        <v>0</v>
      </c>
      <c r="BG265" s="110">
        <f t="shared" si="51"/>
        <v>0</v>
      </c>
      <c r="BH265" s="110">
        <f t="shared" si="52"/>
        <v>0</v>
      </c>
      <c r="BI265" s="110">
        <f t="shared" si="53"/>
        <v>0</v>
      </c>
      <c r="BJ265" s="14" t="s">
        <v>85</v>
      </c>
      <c r="BK265" s="110">
        <f t="shared" si="54"/>
        <v>0</v>
      </c>
      <c r="BL265" s="14" t="s">
        <v>228</v>
      </c>
      <c r="BM265" s="14" t="s">
        <v>611</v>
      </c>
    </row>
    <row r="266" spans="2:65" s="1" customFormat="1" ht="31.5" customHeight="1" x14ac:dyDescent="0.3">
      <c r="B266" s="132"/>
      <c r="C266" s="161" t="s">
        <v>612</v>
      </c>
      <c r="D266" s="161" t="s">
        <v>164</v>
      </c>
      <c r="E266" s="162" t="s">
        <v>613</v>
      </c>
      <c r="F266" s="246" t="s">
        <v>614</v>
      </c>
      <c r="G266" s="247"/>
      <c r="H266" s="247"/>
      <c r="I266" s="247"/>
      <c r="J266" s="163" t="s">
        <v>231</v>
      </c>
      <c r="K266" s="164">
        <v>22</v>
      </c>
      <c r="L266" s="248">
        <v>0</v>
      </c>
      <c r="M266" s="247"/>
      <c r="N266" s="249">
        <f t="shared" si="45"/>
        <v>0</v>
      </c>
      <c r="O266" s="247"/>
      <c r="P266" s="247"/>
      <c r="Q266" s="247"/>
      <c r="R266" s="134"/>
      <c r="T266" s="165" t="s">
        <v>3</v>
      </c>
      <c r="U266" s="40" t="s">
        <v>41</v>
      </c>
      <c r="V266" s="32"/>
      <c r="W266" s="166">
        <f t="shared" si="46"/>
        <v>0</v>
      </c>
      <c r="X266" s="166">
        <v>0</v>
      </c>
      <c r="Y266" s="166">
        <f t="shared" si="47"/>
        <v>0</v>
      </c>
      <c r="Z266" s="166">
        <v>2.8500000000000001E-3</v>
      </c>
      <c r="AA266" s="167">
        <f t="shared" si="48"/>
        <v>6.2700000000000006E-2</v>
      </c>
      <c r="AR266" s="14" t="s">
        <v>228</v>
      </c>
      <c r="AT266" s="14" t="s">
        <v>164</v>
      </c>
      <c r="AU266" s="14" t="s">
        <v>85</v>
      </c>
      <c r="AY266" s="14" t="s">
        <v>163</v>
      </c>
      <c r="BE266" s="110">
        <f t="shared" si="49"/>
        <v>0</v>
      </c>
      <c r="BF266" s="110">
        <f t="shared" si="50"/>
        <v>0</v>
      </c>
      <c r="BG266" s="110">
        <f t="shared" si="51"/>
        <v>0</v>
      </c>
      <c r="BH266" s="110">
        <f t="shared" si="52"/>
        <v>0</v>
      </c>
      <c r="BI266" s="110">
        <f t="shared" si="53"/>
        <v>0</v>
      </c>
      <c r="BJ266" s="14" t="s">
        <v>85</v>
      </c>
      <c r="BK266" s="110">
        <f t="shared" si="54"/>
        <v>0</v>
      </c>
      <c r="BL266" s="14" t="s">
        <v>228</v>
      </c>
      <c r="BM266" s="14" t="s">
        <v>615</v>
      </c>
    </row>
    <row r="267" spans="2:65" s="1" customFormat="1" ht="31.5" customHeight="1" x14ac:dyDescent="0.3">
      <c r="B267" s="132"/>
      <c r="C267" s="161" t="s">
        <v>616</v>
      </c>
      <c r="D267" s="161" t="s">
        <v>164</v>
      </c>
      <c r="E267" s="162" t="s">
        <v>617</v>
      </c>
      <c r="F267" s="246" t="s">
        <v>618</v>
      </c>
      <c r="G267" s="247"/>
      <c r="H267" s="247"/>
      <c r="I267" s="247"/>
      <c r="J267" s="163" t="s">
        <v>231</v>
      </c>
      <c r="K267" s="164">
        <v>27.61</v>
      </c>
      <c r="L267" s="248">
        <v>0</v>
      </c>
      <c r="M267" s="247"/>
      <c r="N267" s="249">
        <f t="shared" si="45"/>
        <v>0</v>
      </c>
      <c r="O267" s="247"/>
      <c r="P267" s="247"/>
      <c r="Q267" s="247"/>
      <c r="R267" s="134"/>
      <c r="T267" s="165" t="s">
        <v>3</v>
      </c>
      <c r="U267" s="40" t="s">
        <v>41</v>
      </c>
      <c r="V267" s="32"/>
      <c r="W267" s="166">
        <f t="shared" si="46"/>
        <v>0</v>
      </c>
      <c r="X267" s="166">
        <v>1.66E-3</v>
      </c>
      <c r="Y267" s="166">
        <f t="shared" si="47"/>
        <v>4.5832600000000001E-2</v>
      </c>
      <c r="Z267" s="166">
        <v>0</v>
      </c>
      <c r="AA267" s="167">
        <f t="shared" si="48"/>
        <v>0</v>
      </c>
      <c r="AR267" s="14" t="s">
        <v>228</v>
      </c>
      <c r="AT267" s="14" t="s">
        <v>164</v>
      </c>
      <c r="AU267" s="14" t="s">
        <v>85</v>
      </c>
      <c r="AY267" s="14" t="s">
        <v>163</v>
      </c>
      <c r="BE267" s="110">
        <f t="shared" si="49"/>
        <v>0</v>
      </c>
      <c r="BF267" s="110">
        <f t="shared" si="50"/>
        <v>0</v>
      </c>
      <c r="BG267" s="110">
        <f t="shared" si="51"/>
        <v>0</v>
      </c>
      <c r="BH267" s="110">
        <f t="shared" si="52"/>
        <v>0</v>
      </c>
      <c r="BI267" s="110">
        <f t="shared" si="53"/>
        <v>0</v>
      </c>
      <c r="BJ267" s="14" t="s">
        <v>85</v>
      </c>
      <c r="BK267" s="110">
        <f t="shared" si="54"/>
        <v>0</v>
      </c>
      <c r="BL267" s="14" t="s">
        <v>228</v>
      </c>
      <c r="BM267" s="14" t="s">
        <v>619</v>
      </c>
    </row>
    <row r="268" spans="2:65" s="1" customFormat="1" ht="31.5" customHeight="1" x14ac:dyDescent="0.3">
      <c r="B268" s="132"/>
      <c r="C268" s="161" t="s">
        <v>620</v>
      </c>
      <c r="D268" s="161" t="s">
        <v>164</v>
      </c>
      <c r="E268" s="162" t="s">
        <v>621</v>
      </c>
      <c r="F268" s="246" t="s">
        <v>622</v>
      </c>
      <c r="G268" s="247"/>
      <c r="H268" s="247"/>
      <c r="I268" s="247"/>
      <c r="J268" s="163" t="s">
        <v>231</v>
      </c>
      <c r="K268" s="164">
        <v>22</v>
      </c>
      <c r="L268" s="248">
        <v>0</v>
      </c>
      <c r="M268" s="247"/>
      <c r="N268" s="249">
        <f t="shared" si="45"/>
        <v>0</v>
      </c>
      <c r="O268" s="247"/>
      <c r="P268" s="247"/>
      <c r="Q268" s="247"/>
      <c r="R268" s="134"/>
      <c r="T268" s="165" t="s">
        <v>3</v>
      </c>
      <c r="U268" s="40" t="s">
        <v>41</v>
      </c>
      <c r="V268" s="32"/>
      <c r="W268" s="166">
        <f t="shared" si="46"/>
        <v>0</v>
      </c>
      <c r="X268" s="166">
        <v>2.7000000000000001E-3</v>
      </c>
      <c r="Y268" s="166">
        <f t="shared" si="47"/>
        <v>5.9400000000000001E-2</v>
      </c>
      <c r="Z268" s="166">
        <v>0</v>
      </c>
      <c r="AA268" s="167">
        <f t="shared" si="48"/>
        <v>0</v>
      </c>
      <c r="AR268" s="14" t="s">
        <v>228</v>
      </c>
      <c r="AT268" s="14" t="s">
        <v>164</v>
      </c>
      <c r="AU268" s="14" t="s">
        <v>85</v>
      </c>
      <c r="AY268" s="14" t="s">
        <v>163</v>
      </c>
      <c r="BE268" s="110">
        <f t="shared" si="49"/>
        <v>0</v>
      </c>
      <c r="BF268" s="110">
        <f t="shared" si="50"/>
        <v>0</v>
      </c>
      <c r="BG268" s="110">
        <f t="shared" si="51"/>
        <v>0</v>
      </c>
      <c r="BH268" s="110">
        <f t="shared" si="52"/>
        <v>0</v>
      </c>
      <c r="BI268" s="110">
        <f t="shared" si="53"/>
        <v>0</v>
      </c>
      <c r="BJ268" s="14" t="s">
        <v>85</v>
      </c>
      <c r="BK268" s="110">
        <f t="shared" si="54"/>
        <v>0</v>
      </c>
      <c r="BL268" s="14" t="s">
        <v>228</v>
      </c>
      <c r="BM268" s="14" t="s">
        <v>623</v>
      </c>
    </row>
    <row r="269" spans="2:65" s="1" customFormat="1" ht="31.5" customHeight="1" x14ac:dyDescent="0.3">
      <c r="B269" s="132"/>
      <c r="C269" s="161" t="s">
        <v>624</v>
      </c>
      <c r="D269" s="161" t="s">
        <v>164</v>
      </c>
      <c r="E269" s="162" t="s">
        <v>625</v>
      </c>
      <c r="F269" s="246" t="s">
        <v>626</v>
      </c>
      <c r="G269" s="247"/>
      <c r="H269" s="247"/>
      <c r="I269" s="247"/>
      <c r="J269" s="163" t="s">
        <v>214</v>
      </c>
      <c r="K269" s="164">
        <v>5</v>
      </c>
      <c r="L269" s="248">
        <v>0</v>
      </c>
      <c r="M269" s="247"/>
      <c r="N269" s="249">
        <f t="shared" si="45"/>
        <v>0</v>
      </c>
      <c r="O269" s="247"/>
      <c r="P269" s="247"/>
      <c r="Q269" s="247"/>
      <c r="R269" s="134"/>
      <c r="T269" s="165" t="s">
        <v>3</v>
      </c>
      <c r="U269" s="40" t="s">
        <v>41</v>
      </c>
      <c r="V269" s="32"/>
      <c r="W269" s="166">
        <f t="shared" si="46"/>
        <v>0</v>
      </c>
      <c r="X269" s="166">
        <v>3.8999999999999999E-4</v>
      </c>
      <c r="Y269" s="166">
        <f t="shared" si="47"/>
        <v>1.9499999999999999E-3</v>
      </c>
      <c r="Z269" s="166">
        <v>0</v>
      </c>
      <c r="AA269" s="167">
        <f t="shared" si="48"/>
        <v>0</v>
      </c>
      <c r="AR269" s="14" t="s">
        <v>228</v>
      </c>
      <c r="AT269" s="14" t="s">
        <v>164</v>
      </c>
      <c r="AU269" s="14" t="s">
        <v>85</v>
      </c>
      <c r="AY269" s="14" t="s">
        <v>163</v>
      </c>
      <c r="BE269" s="110">
        <f t="shared" si="49"/>
        <v>0</v>
      </c>
      <c r="BF269" s="110">
        <f t="shared" si="50"/>
        <v>0</v>
      </c>
      <c r="BG269" s="110">
        <f t="shared" si="51"/>
        <v>0</v>
      </c>
      <c r="BH269" s="110">
        <f t="shared" si="52"/>
        <v>0</v>
      </c>
      <c r="BI269" s="110">
        <f t="shared" si="53"/>
        <v>0</v>
      </c>
      <c r="BJ269" s="14" t="s">
        <v>85</v>
      </c>
      <c r="BK269" s="110">
        <f t="shared" si="54"/>
        <v>0</v>
      </c>
      <c r="BL269" s="14" t="s">
        <v>228</v>
      </c>
      <c r="BM269" s="14" t="s">
        <v>627</v>
      </c>
    </row>
    <row r="270" spans="2:65" s="1" customFormat="1" ht="31.5" customHeight="1" x14ac:dyDescent="0.3">
      <c r="B270" s="132"/>
      <c r="C270" s="161" t="s">
        <v>628</v>
      </c>
      <c r="D270" s="161" t="s">
        <v>164</v>
      </c>
      <c r="E270" s="162" t="s">
        <v>629</v>
      </c>
      <c r="F270" s="246" t="s">
        <v>630</v>
      </c>
      <c r="G270" s="247"/>
      <c r="H270" s="247"/>
      <c r="I270" s="247"/>
      <c r="J270" s="163" t="s">
        <v>214</v>
      </c>
      <c r="K270" s="164">
        <v>5</v>
      </c>
      <c r="L270" s="248">
        <v>0</v>
      </c>
      <c r="M270" s="247"/>
      <c r="N270" s="249">
        <f t="shared" si="45"/>
        <v>0</v>
      </c>
      <c r="O270" s="247"/>
      <c r="P270" s="247"/>
      <c r="Q270" s="247"/>
      <c r="R270" s="134"/>
      <c r="T270" s="165" t="s">
        <v>3</v>
      </c>
      <c r="U270" s="40" t="s">
        <v>41</v>
      </c>
      <c r="V270" s="32"/>
      <c r="W270" s="166">
        <f t="shared" si="46"/>
        <v>0</v>
      </c>
      <c r="X270" s="166">
        <v>3.8999999999999999E-4</v>
      </c>
      <c r="Y270" s="166">
        <f t="shared" si="47"/>
        <v>1.9499999999999999E-3</v>
      </c>
      <c r="Z270" s="166">
        <v>0</v>
      </c>
      <c r="AA270" s="167">
        <f t="shared" si="48"/>
        <v>0</v>
      </c>
      <c r="AR270" s="14" t="s">
        <v>228</v>
      </c>
      <c r="AT270" s="14" t="s">
        <v>164</v>
      </c>
      <c r="AU270" s="14" t="s">
        <v>85</v>
      </c>
      <c r="AY270" s="14" t="s">
        <v>163</v>
      </c>
      <c r="BE270" s="110">
        <f t="shared" si="49"/>
        <v>0</v>
      </c>
      <c r="BF270" s="110">
        <f t="shared" si="50"/>
        <v>0</v>
      </c>
      <c r="BG270" s="110">
        <f t="shared" si="51"/>
        <v>0</v>
      </c>
      <c r="BH270" s="110">
        <f t="shared" si="52"/>
        <v>0</v>
      </c>
      <c r="BI270" s="110">
        <f t="shared" si="53"/>
        <v>0</v>
      </c>
      <c r="BJ270" s="14" t="s">
        <v>85</v>
      </c>
      <c r="BK270" s="110">
        <f t="shared" si="54"/>
        <v>0</v>
      </c>
      <c r="BL270" s="14" t="s">
        <v>228</v>
      </c>
      <c r="BM270" s="14" t="s">
        <v>631</v>
      </c>
    </row>
    <row r="271" spans="2:65" s="1" customFormat="1" ht="44.25" customHeight="1" x14ac:dyDescent="0.3">
      <c r="B271" s="132"/>
      <c r="C271" s="161" t="s">
        <v>632</v>
      </c>
      <c r="D271" s="161" t="s">
        <v>164</v>
      </c>
      <c r="E271" s="162" t="s">
        <v>633</v>
      </c>
      <c r="F271" s="246" t="s">
        <v>634</v>
      </c>
      <c r="G271" s="247"/>
      <c r="H271" s="247"/>
      <c r="I271" s="247"/>
      <c r="J271" s="163" t="s">
        <v>231</v>
      </c>
      <c r="K271" s="164">
        <v>25.46</v>
      </c>
      <c r="L271" s="248">
        <v>0</v>
      </c>
      <c r="M271" s="247"/>
      <c r="N271" s="249">
        <f t="shared" si="45"/>
        <v>0</v>
      </c>
      <c r="O271" s="247"/>
      <c r="P271" s="247"/>
      <c r="Q271" s="247"/>
      <c r="R271" s="134"/>
      <c r="T271" s="165" t="s">
        <v>3</v>
      </c>
      <c r="U271" s="40" t="s">
        <v>41</v>
      </c>
      <c r="V271" s="32"/>
      <c r="W271" s="166">
        <f t="shared" si="46"/>
        <v>0</v>
      </c>
      <c r="X271" s="166">
        <v>1.6800000000000001E-3</v>
      </c>
      <c r="Y271" s="166">
        <f t="shared" si="47"/>
        <v>4.2772800000000007E-2</v>
      </c>
      <c r="Z271" s="166">
        <v>0</v>
      </c>
      <c r="AA271" s="167">
        <f t="shared" si="48"/>
        <v>0</v>
      </c>
      <c r="AR271" s="14" t="s">
        <v>228</v>
      </c>
      <c r="AT271" s="14" t="s">
        <v>164</v>
      </c>
      <c r="AU271" s="14" t="s">
        <v>85</v>
      </c>
      <c r="AY271" s="14" t="s">
        <v>163</v>
      </c>
      <c r="BE271" s="110">
        <f t="shared" si="49"/>
        <v>0</v>
      </c>
      <c r="BF271" s="110">
        <f t="shared" si="50"/>
        <v>0</v>
      </c>
      <c r="BG271" s="110">
        <f t="shared" si="51"/>
        <v>0</v>
      </c>
      <c r="BH271" s="110">
        <f t="shared" si="52"/>
        <v>0</v>
      </c>
      <c r="BI271" s="110">
        <f t="shared" si="53"/>
        <v>0</v>
      </c>
      <c r="BJ271" s="14" t="s">
        <v>85</v>
      </c>
      <c r="BK271" s="110">
        <f t="shared" si="54"/>
        <v>0</v>
      </c>
      <c r="BL271" s="14" t="s">
        <v>228</v>
      </c>
      <c r="BM271" s="14" t="s">
        <v>635</v>
      </c>
    </row>
    <row r="272" spans="2:65" s="1" customFormat="1" ht="31.5" customHeight="1" x14ac:dyDescent="0.3">
      <c r="B272" s="132"/>
      <c r="C272" s="161" t="s">
        <v>636</v>
      </c>
      <c r="D272" s="161" t="s">
        <v>164</v>
      </c>
      <c r="E272" s="162" t="s">
        <v>637</v>
      </c>
      <c r="F272" s="246" t="s">
        <v>638</v>
      </c>
      <c r="G272" s="247"/>
      <c r="H272" s="247"/>
      <c r="I272" s="247"/>
      <c r="J272" s="163" t="s">
        <v>554</v>
      </c>
      <c r="K272" s="172">
        <v>0</v>
      </c>
      <c r="L272" s="248">
        <v>0</v>
      </c>
      <c r="M272" s="247"/>
      <c r="N272" s="249">
        <f t="shared" si="45"/>
        <v>0</v>
      </c>
      <c r="O272" s="247"/>
      <c r="P272" s="247"/>
      <c r="Q272" s="247"/>
      <c r="R272" s="134"/>
      <c r="T272" s="165" t="s">
        <v>3</v>
      </c>
      <c r="U272" s="40" t="s">
        <v>41</v>
      </c>
      <c r="V272" s="32"/>
      <c r="W272" s="166">
        <f t="shared" si="46"/>
        <v>0</v>
      </c>
      <c r="X272" s="166">
        <v>0</v>
      </c>
      <c r="Y272" s="166">
        <f t="shared" si="47"/>
        <v>0</v>
      </c>
      <c r="Z272" s="166">
        <v>0</v>
      </c>
      <c r="AA272" s="167">
        <f t="shared" si="48"/>
        <v>0</v>
      </c>
      <c r="AR272" s="14" t="s">
        <v>228</v>
      </c>
      <c r="AT272" s="14" t="s">
        <v>164</v>
      </c>
      <c r="AU272" s="14" t="s">
        <v>85</v>
      </c>
      <c r="AY272" s="14" t="s">
        <v>163</v>
      </c>
      <c r="BE272" s="110">
        <f t="shared" si="49"/>
        <v>0</v>
      </c>
      <c r="BF272" s="110">
        <f t="shared" si="50"/>
        <v>0</v>
      </c>
      <c r="BG272" s="110">
        <f t="shared" si="51"/>
        <v>0</v>
      </c>
      <c r="BH272" s="110">
        <f t="shared" si="52"/>
        <v>0</v>
      </c>
      <c r="BI272" s="110">
        <f t="shared" si="53"/>
        <v>0</v>
      </c>
      <c r="BJ272" s="14" t="s">
        <v>85</v>
      </c>
      <c r="BK272" s="110">
        <f t="shared" si="54"/>
        <v>0</v>
      </c>
      <c r="BL272" s="14" t="s">
        <v>228</v>
      </c>
      <c r="BM272" s="14" t="s">
        <v>639</v>
      </c>
    </row>
    <row r="273" spans="2:65" s="10" customFormat="1" ht="29.85" customHeight="1" x14ac:dyDescent="0.3">
      <c r="B273" s="150"/>
      <c r="C273" s="151"/>
      <c r="D273" s="160" t="s">
        <v>130</v>
      </c>
      <c r="E273" s="160"/>
      <c r="F273" s="160"/>
      <c r="G273" s="160"/>
      <c r="H273" s="160"/>
      <c r="I273" s="160"/>
      <c r="J273" s="160"/>
      <c r="K273" s="160"/>
      <c r="L273" s="160"/>
      <c r="M273" s="160"/>
      <c r="N273" s="262">
        <f>BK273</f>
        <v>0</v>
      </c>
      <c r="O273" s="263"/>
      <c r="P273" s="263"/>
      <c r="Q273" s="263"/>
      <c r="R273" s="153"/>
      <c r="T273" s="154"/>
      <c r="U273" s="151"/>
      <c r="V273" s="151"/>
      <c r="W273" s="155">
        <f>SUM(W274:W292)</f>
        <v>0</v>
      </c>
      <c r="X273" s="151"/>
      <c r="Y273" s="155">
        <f>SUM(Y274:Y292)</f>
        <v>0.21678336000000004</v>
      </c>
      <c r="Z273" s="151"/>
      <c r="AA273" s="156">
        <f>SUM(AA274:AA292)</f>
        <v>6.93E-2</v>
      </c>
      <c r="AR273" s="157" t="s">
        <v>85</v>
      </c>
      <c r="AT273" s="158" t="s">
        <v>73</v>
      </c>
      <c r="AU273" s="158" t="s">
        <v>81</v>
      </c>
      <c r="AY273" s="157" t="s">
        <v>163</v>
      </c>
      <c r="BK273" s="159">
        <f>SUM(BK274:BK292)</f>
        <v>0</v>
      </c>
    </row>
    <row r="274" spans="2:65" s="1" customFormat="1" ht="31.5" customHeight="1" x14ac:dyDescent="0.3">
      <c r="B274" s="132"/>
      <c r="C274" s="161" t="s">
        <v>640</v>
      </c>
      <c r="D274" s="161" t="s">
        <v>164</v>
      </c>
      <c r="E274" s="162" t="s">
        <v>641</v>
      </c>
      <c r="F274" s="246" t="s">
        <v>642</v>
      </c>
      <c r="G274" s="247"/>
      <c r="H274" s="247"/>
      <c r="I274" s="247"/>
      <c r="J274" s="163" t="s">
        <v>231</v>
      </c>
      <c r="K274" s="164">
        <v>2.8</v>
      </c>
      <c r="L274" s="248">
        <v>0</v>
      </c>
      <c r="M274" s="247"/>
      <c r="N274" s="249">
        <f t="shared" ref="N274:N292" si="55">ROUND(L274*K274,2)</f>
        <v>0</v>
      </c>
      <c r="O274" s="247"/>
      <c r="P274" s="247"/>
      <c r="Q274" s="247"/>
      <c r="R274" s="134"/>
      <c r="T274" s="165" t="s">
        <v>3</v>
      </c>
      <c r="U274" s="40" t="s">
        <v>41</v>
      </c>
      <c r="V274" s="32"/>
      <c r="W274" s="166">
        <f t="shared" ref="W274:W292" si="56">V274*K274</f>
        <v>0</v>
      </c>
      <c r="X274" s="166">
        <v>1E-3</v>
      </c>
      <c r="Y274" s="166">
        <f t="shared" ref="Y274:Y292" si="57">X274*K274</f>
        <v>2.8E-3</v>
      </c>
      <c r="Z274" s="166">
        <v>0</v>
      </c>
      <c r="AA274" s="167">
        <f t="shared" ref="AA274:AA292" si="58">Z274*K274</f>
        <v>0</v>
      </c>
      <c r="AR274" s="14" t="s">
        <v>228</v>
      </c>
      <c r="AT274" s="14" t="s">
        <v>164</v>
      </c>
      <c r="AU274" s="14" t="s">
        <v>85</v>
      </c>
      <c r="AY274" s="14" t="s">
        <v>163</v>
      </c>
      <c r="BE274" s="110">
        <f t="shared" ref="BE274:BE292" si="59">IF(U274="základná",N274,0)</f>
        <v>0</v>
      </c>
      <c r="BF274" s="110">
        <f t="shared" ref="BF274:BF292" si="60">IF(U274="znížená",N274,0)</f>
        <v>0</v>
      </c>
      <c r="BG274" s="110">
        <f t="shared" ref="BG274:BG292" si="61">IF(U274="zákl. prenesená",N274,0)</f>
        <v>0</v>
      </c>
      <c r="BH274" s="110">
        <f t="shared" ref="BH274:BH292" si="62">IF(U274="zníž. prenesená",N274,0)</f>
        <v>0</v>
      </c>
      <c r="BI274" s="110">
        <f t="shared" ref="BI274:BI292" si="63">IF(U274="nulová",N274,0)</f>
        <v>0</v>
      </c>
      <c r="BJ274" s="14" t="s">
        <v>85</v>
      </c>
      <c r="BK274" s="110">
        <f t="shared" ref="BK274:BK292" si="64">ROUND(L274*K274,2)</f>
        <v>0</v>
      </c>
      <c r="BL274" s="14" t="s">
        <v>228</v>
      </c>
      <c r="BM274" s="14" t="s">
        <v>643</v>
      </c>
    </row>
    <row r="275" spans="2:65" s="1" customFormat="1" ht="31.5" customHeight="1" x14ac:dyDescent="0.3">
      <c r="B275" s="132"/>
      <c r="C275" s="168" t="s">
        <v>644</v>
      </c>
      <c r="D275" s="168" t="s">
        <v>203</v>
      </c>
      <c r="E275" s="169" t="s">
        <v>645</v>
      </c>
      <c r="F275" s="250" t="s">
        <v>646</v>
      </c>
      <c r="G275" s="251"/>
      <c r="H275" s="251"/>
      <c r="I275" s="251"/>
      <c r="J275" s="170" t="s">
        <v>647</v>
      </c>
      <c r="K275" s="171">
        <v>1</v>
      </c>
      <c r="L275" s="252">
        <v>0</v>
      </c>
      <c r="M275" s="251"/>
      <c r="N275" s="253">
        <f t="shared" si="55"/>
        <v>0</v>
      </c>
      <c r="O275" s="247"/>
      <c r="P275" s="247"/>
      <c r="Q275" s="247"/>
      <c r="R275" s="134"/>
      <c r="T275" s="165" t="s">
        <v>3</v>
      </c>
      <c r="U275" s="40" t="s">
        <v>41</v>
      </c>
      <c r="V275" s="32"/>
      <c r="W275" s="166">
        <f t="shared" si="56"/>
        <v>0</v>
      </c>
      <c r="X275" s="166">
        <v>1.6799999999999999E-2</v>
      </c>
      <c r="Y275" s="166">
        <f t="shared" si="57"/>
        <v>1.6799999999999999E-2</v>
      </c>
      <c r="Z275" s="166">
        <v>0</v>
      </c>
      <c r="AA275" s="167">
        <f t="shared" si="58"/>
        <v>0</v>
      </c>
      <c r="AR275" s="14" t="s">
        <v>292</v>
      </c>
      <c r="AT275" s="14" t="s">
        <v>203</v>
      </c>
      <c r="AU275" s="14" t="s">
        <v>85</v>
      </c>
      <c r="AY275" s="14" t="s">
        <v>163</v>
      </c>
      <c r="BE275" s="110">
        <f t="shared" si="59"/>
        <v>0</v>
      </c>
      <c r="BF275" s="110">
        <f t="shared" si="60"/>
        <v>0</v>
      </c>
      <c r="BG275" s="110">
        <f t="shared" si="61"/>
        <v>0</v>
      </c>
      <c r="BH275" s="110">
        <f t="shared" si="62"/>
        <v>0</v>
      </c>
      <c r="BI275" s="110">
        <f t="shared" si="63"/>
        <v>0</v>
      </c>
      <c r="BJ275" s="14" t="s">
        <v>85</v>
      </c>
      <c r="BK275" s="110">
        <f t="shared" si="64"/>
        <v>0</v>
      </c>
      <c r="BL275" s="14" t="s">
        <v>228</v>
      </c>
      <c r="BM275" s="14" t="s">
        <v>648</v>
      </c>
    </row>
    <row r="276" spans="2:65" s="1" customFormat="1" ht="44.25" customHeight="1" x14ac:dyDescent="0.3">
      <c r="B276" s="132"/>
      <c r="C276" s="161" t="s">
        <v>649</v>
      </c>
      <c r="D276" s="161" t="s">
        <v>164</v>
      </c>
      <c r="E276" s="162" t="s">
        <v>650</v>
      </c>
      <c r="F276" s="246" t="s">
        <v>651</v>
      </c>
      <c r="G276" s="247"/>
      <c r="H276" s="247"/>
      <c r="I276" s="247"/>
      <c r="J276" s="163" t="s">
        <v>200</v>
      </c>
      <c r="K276" s="164">
        <v>0.48</v>
      </c>
      <c r="L276" s="248">
        <v>0</v>
      </c>
      <c r="M276" s="247"/>
      <c r="N276" s="249">
        <f t="shared" si="55"/>
        <v>0</v>
      </c>
      <c r="O276" s="247"/>
      <c r="P276" s="247"/>
      <c r="Q276" s="247"/>
      <c r="R276" s="134"/>
      <c r="T276" s="165" t="s">
        <v>3</v>
      </c>
      <c r="U276" s="40" t="s">
        <v>41</v>
      </c>
      <c r="V276" s="32"/>
      <c r="W276" s="166">
        <f t="shared" si="56"/>
        <v>0</v>
      </c>
      <c r="X276" s="166">
        <v>2E-3</v>
      </c>
      <c r="Y276" s="166">
        <f t="shared" si="57"/>
        <v>9.6000000000000002E-4</v>
      </c>
      <c r="Z276" s="166">
        <v>0.03</v>
      </c>
      <c r="AA276" s="167">
        <f t="shared" si="58"/>
        <v>1.44E-2</v>
      </c>
      <c r="AR276" s="14" t="s">
        <v>228</v>
      </c>
      <c r="AT276" s="14" t="s">
        <v>164</v>
      </c>
      <c r="AU276" s="14" t="s">
        <v>85</v>
      </c>
      <c r="AY276" s="14" t="s">
        <v>163</v>
      </c>
      <c r="BE276" s="110">
        <f t="shared" si="59"/>
        <v>0</v>
      </c>
      <c r="BF276" s="110">
        <f t="shared" si="60"/>
        <v>0</v>
      </c>
      <c r="BG276" s="110">
        <f t="shared" si="61"/>
        <v>0</v>
      </c>
      <c r="BH276" s="110">
        <f t="shared" si="62"/>
        <v>0</v>
      </c>
      <c r="BI276" s="110">
        <f t="shared" si="63"/>
        <v>0</v>
      </c>
      <c r="BJ276" s="14" t="s">
        <v>85</v>
      </c>
      <c r="BK276" s="110">
        <f t="shared" si="64"/>
        <v>0</v>
      </c>
      <c r="BL276" s="14" t="s">
        <v>228</v>
      </c>
      <c r="BM276" s="14" t="s">
        <v>652</v>
      </c>
    </row>
    <row r="277" spans="2:65" s="1" customFormat="1" ht="44.25" customHeight="1" x14ac:dyDescent="0.3">
      <c r="B277" s="132"/>
      <c r="C277" s="161" t="s">
        <v>653</v>
      </c>
      <c r="D277" s="161" t="s">
        <v>164</v>
      </c>
      <c r="E277" s="162" t="s">
        <v>654</v>
      </c>
      <c r="F277" s="246" t="s">
        <v>655</v>
      </c>
      <c r="G277" s="247"/>
      <c r="H277" s="247"/>
      <c r="I277" s="247"/>
      <c r="J277" s="163" t="s">
        <v>200</v>
      </c>
      <c r="K277" s="164">
        <v>0.48</v>
      </c>
      <c r="L277" s="248">
        <v>0</v>
      </c>
      <c r="M277" s="247"/>
      <c r="N277" s="249">
        <f t="shared" si="55"/>
        <v>0</v>
      </c>
      <c r="O277" s="247"/>
      <c r="P277" s="247"/>
      <c r="Q277" s="247"/>
      <c r="R277" s="134"/>
      <c r="T277" s="165" t="s">
        <v>3</v>
      </c>
      <c r="U277" s="40" t="s">
        <v>41</v>
      </c>
      <c r="V277" s="32"/>
      <c r="W277" s="166">
        <f t="shared" si="56"/>
        <v>0</v>
      </c>
      <c r="X277" s="166">
        <v>2E-3</v>
      </c>
      <c r="Y277" s="166">
        <f t="shared" si="57"/>
        <v>9.6000000000000002E-4</v>
      </c>
      <c r="Z277" s="166">
        <v>5.0000000000000001E-3</v>
      </c>
      <c r="AA277" s="167">
        <f t="shared" si="58"/>
        <v>2.3999999999999998E-3</v>
      </c>
      <c r="AR277" s="14" t="s">
        <v>228</v>
      </c>
      <c r="AT277" s="14" t="s">
        <v>164</v>
      </c>
      <c r="AU277" s="14" t="s">
        <v>85</v>
      </c>
      <c r="AY277" s="14" t="s">
        <v>163</v>
      </c>
      <c r="BE277" s="110">
        <f t="shared" si="59"/>
        <v>0</v>
      </c>
      <c r="BF277" s="110">
        <f t="shared" si="60"/>
        <v>0</v>
      </c>
      <c r="BG277" s="110">
        <f t="shared" si="61"/>
        <v>0</v>
      </c>
      <c r="BH277" s="110">
        <f t="shared" si="62"/>
        <v>0</v>
      </c>
      <c r="BI277" s="110">
        <f t="shared" si="63"/>
        <v>0</v>
      </c>
      <c r="BJ277" s="14" t="s">
        <v>85</v>
      </c>
      <c r="BK277" s="110">
        <f t="shared" si="64"/>
        <v>0</v>
      </c>
      <c r="BL277" s="14" t="s">
        <v>228</v>
      </c>
      <c r="BM277" s="14" t="s">
        <v>656</v>
      </c>
    </row>
    <row r="278" spans="2:65" s="1" customFormat="1" ht="44.25" customHeight="1" x14ac:dyDescent="0.3">
      <c r="B278" s="132"/>
      <c r="C278" s="161" t="s">
        <v>657</v>
      </c>
      <c r="D278" s="161" t="s">
        <v>164</v>
      </c>
      <c r="E278" s="162" t="s">
        <v>658</v>
      </c>
      <c r="F278" s="246" t="s">
        <v>659</v>
      </c>
      <c r="G278" s="247"/>
      <c r="H278" s="247"/>
      <c r="I278" s="247"/>
      <c r="J278" s="163" t="s">
        <v>214</v>
      </c>
      <c r="K278" s="164">
        <v>6</v>
      </c>
      <c r="L278" s="248">
        <v>0</v>
      </c>
      <c r="M278" s="247"/>
      <c r="N278" s="249">
        <f t="shared" si="55"/>
        <v>0</v>
      </c>
      <c r="O278" s="247"/>
      <c r="P278" s="247"/>
      <c r="Q278" s="247"/>
      <c r="R278" s="134"/>
      <c r="T278" s="165" t="s">
        <v>3</v>
      </c>
      <c r="U278" s="40" t="s">
        <v>41</v>
      </c>
      <c r="V278" s="32"/>
      <c r="W278" s="166">
        <f t="shared" si="56"/>
        <v>0</v>
      </c>
      <c r="X278" s="166">
        <v>0</v>
      </c>
      <c r="Y278" s="166">
        <f t="shared" si="57"/>
        <v>0</v>
      </c>
      <c r="Z278" s="166">
        <v>0</v>
      </c>
      <c r="AA278" s="167">
        <f t="shared" si="58"/>
        <v>0</v>
      </c>
      <c r="AR278" s="14" t="s">
        <v>228</v>
      </c>
      <c r="AT278" s="14" t="s">
        <v>164</v>
      </c>
      <c r="AU278" s="14" t="s">
        <v>85</v>
      </c>
      <c r="AY278" s="14" t="s">
        <v>163</v>
      </c>
      <c r="BE278" s="110">
        <f t="shared" si="59"/>
        <v>0</v>
      </c>
      <c r="BF278" s="110">
        <f t="shared" si="60"/>
        <v>0</v>
      </c>
      <c r="BG278" s="110">
        <f t="shared" si="61"/>
        <v>0</v>
      </c>
      <c r="BH278" s="110">
        <f t="shared" si="62"/>
        <v>0</v>
      </c>
      <c r="BI278" s="110">
        <f t="shared" si="63"/>
        <v>0</v>
      </c>
      <c r="BJ278" s="14" t="s">
        <v>85</v>
      </c>
      <c r="BK278" s="110">
        <f t="shared" si="64"/>
        <v>0</v>
      </c>
      <c r="BL278" s="14" t="s">
        <v>228</v>
      </c>
      <c r="BM278" s="14" t="s">
        <v>660</v>
      </c>
    </row>
    <row r="279" spans="2:65" s="1" customFormat="1" ht="31.5" customHeight="1" x14ac:dyDescent="0.3">
      <c r="B279" s="132"/>
      <c r="C279" s="168" t="s">
        <v>661</v>
      </c>
      <c r="D279" s="168" t="s">
        <v>203</v>
      </c>
      <c r="E279" s="169" t="s">
        <v>662</v>
      </c>
      <c r="F279" s="250" t="s">
        <v>663</v>
      </c>
      <c r="G279" s="251"/>
      <c r="H279" s="251"/>
      <c r="I279" s="251"/>
      <c r="J279" s="170" t="s">
        <v>647</v>
      </c>
      <c r="K279" s="171">
        <v>1</v>
      </c>
      <c r="L279" s="252">
        <v>0</v>
      </c>
      <c r="M279" s="251"/>
      <c r="N279" s="253">
        <f t="shared" si="55"/>
        <v>0</v>
      </c>
      <c r="O279" s="247"/>
      <c r="P279" s="247"/>
      <c r="Q279" s="247"/>
      <c r="R279" s="134"/>
      <c r="T279" s="165" t="s">
        <v>3</v>
      </c>
      <c r="U279" s="40" t="s">
        <v>41</v>
      </c>
      <c r="V279" s="32"/>
      <c r="W279" s="166">
        <f t="shared" si="56"/>
        <v>0</v>
      </c>
      <c r="X279" s="166">
        <v>1.4999999999999999E-2</v>
      </c>
      <c r="Y279" s="166">
        <f t="shared" si="57"/>
        <v>1.4999999999999999E-2</v>
      </c>
      <c r="Z279" s="166">
        <v>0</v>
      </c>
      <c r="AA279" s="167">
        <f t="shared" si="58"/>
        <v>0</v>
      </c>
      <c r="AR279" s="14" t="s">
        <v>292</v>
      </c>
      <c r="AT279" s="14" t="s">
        <v>203</v>
      </c>
      <c r="AU279" s="14" t="s">
        <v>85</v>
      </c>
      <c r="AY279" s="14" t="s">
        <v>163</v>
      </c>
      <c r="BE279" s="110">
        <f t="shared" si="59"/>
        <v>0</v>
      </c>
      <c r="BF279" s="110">
        <f t="shared" si="60"/>
        <v>0</v>
      </c>
      <c r="BG279" s="110">
        <f t="shared" si="61"/>
        <v>0</v>
      </c>
      <c r="BH279" s="110">
        <f t="shared" si="62"/>
        <v>0</v>
      </c>
      <c r="BI279" s="110">
        <f t="shared" si="63"/>
        <v>0</v>
      </c>
      <c r="BJ279" s="14" t="s">
        <v>85</v>
      </c>
      <c r="BK279" s="110">
        <f t="shared" si="64"/>
        <v>0</v>
      </c>
      <c r="BL279" s="14" t="s">
        <v>228</v>
      </c>
      <c r="BM279" s="14" t="s">
        <v>664</v>
      </c>
    </row>
    <row r="280" spans="2:65" s="1" customFormat="1" ht="31.5" customHeight="1" x14ac:dyDescent="0.3">
      <c r="B280" s="132"/>
      <c r="C280" s="168" t="s">
        <v>665</v>
      </c>
      <c r="D280" s="168" t="s">
        <v>203</v>
      </c>
      <c r="E280" s="169" t="s">
        <v>666</v>
      </c>
      <c r="F280" s="250" t="s">
        <v>663</v>
      </c>
      <c r="G280" s="251"/>
      <c r="H280" s="251"/>
      <c r="I280" s="251"/>
      <c r="J280" s="170" t="s">
        <v>647</v>
      </c>
      <c r="K280" s="171">
        <v>2</v>
      </c>
      <c r="L280" s="252">
        <v>0</v>
      </c>
      <c r="M280" s="251"/>
      <c r="N280" s="253">
        <f t="shared" si="55"/>
        <v>0</v>
      </c>
      <c r="O280" s="247"/>
      <c r="P280" s="247"/>
      <c r="Q280" s="247"/>
      <c r="R280" s="134"/>
      <c r="T280" s="165" t="s">
        <v>3</v>
      </c>
      <c r="U280" s="40" t="s">
        <v>41</v>
      </c>
      <c r="V280" s="32"/>
      <c r="W280" s="166">
        <f t="shared" si="56"/>
        <v>0</v>
      </c>
      <c r="X280" s="166">
        <v>1.4999999999999999E-2</v>
      </c>
      <c r="Y280" s="166">
        <f t="shared" si="57"/>
        <v>0.03</v>
      </c>
      <c r="Z280" s="166">
        <v>0</v>
      </c>
      <c r="AA280" s="167">
        <f t="shared" si="58"/>
        <v>0</v>
      </c>
      <c r="AR280" s="14" t="s">
        <v>292</v>
      </c>
      <c r="AT280" s="14" t="s">
        <v>203</v>
      </c>
      <c r="AU280" s="14" t="s">
        <v>85</v>
      </c>
      <c r="AY280" s="14" t="s">
        <v>163</v>
      </c>
      <c r="BE280" s="110">
        <f t="shared" si="59"/>
        <v>0</v>
      </c>
      <c r="BF280" s="110">
        <f t="shared" si="60"/>
        <v>0</v>
      </c>
      <c r="BG280" s="110">
        <f t="shared" si="61"/>
        <v>0</v>
      </c>
      <c r="BH280" s="110">
        <f t="shared" si="62"/>
        <v>0</v>
      </c>
      <c r="BI280" s="110">
        <f t="shared" si="63"/>
        <v>0</v>
      </c>
      <c r="BJ280" s="14" t="s">
        <v>85</v>
      </c>
      <c r="BK280" s="110">
        <f t="shared" si="64"/>
        <v>0</v>
      </c>
      <c r="BL280" s="14" t="s">
        <v>228</v>
      </c>
      <c r="BM280" s="14" t="s">
        <v>667</v>
      </c>
    </row>
    <row r="281" spans="2:65" s="1" customFormat="1" ht="31.5" customHeight="1" x14ac:dyDescent="0.3">
      <c r="B281" s="132"/>
      <c r="C281" s="168" t="s">
        <v>668</v>
      </c>
      <c r="D281" s="168" t="s">
        <v>203</v>
      </c>
      <c r="E281" s="169" t="s">
        <v>669</v>
      </c>
      <c r="F281" s="250" t="s">
        <v>670</v>
      </c>
      <c r="G281" s="251"/>
      <c r="H281" s="251"/>
      <c r="I281" s="251"/>
      <c r="J281" s="170" t="s">
        <v>647</v>
      </c>
      <c r="K281" s="171">
        <v>2</v>
      </c>
      <c r="L281" s="252">
        <v>0</v>
      </c>
      <c r="M281" s="251"/>
      <c r="N281" s="253">
        <f t="shared" si="55"/>
        <v>0</v>
      </c>
      <c r="O281" s="247"/>
      <c r="P281" s="247"/>
      <c r="Q281" s="247"/>
      <c r="R281" s="134"/>
      <c r="T281" s="165" t="s">
        <v>3</v>
      </c>
      <c r="U281" s="40" t="s">
        <v>41</v>
      </c>
      <c r="V281" s="32"/>
      <c r="W281" s="166">
        <f t="shared" si="56"/>
        <v>0</v>
      </c>
      <c r="X281" s="166">
        <v>1.4999999999999999E-2</v>
      </c>
      <c r="Y281" s="166">
        <f t="shared" si="57"/>
        <v>0.03</v>
      </c>
      <c r="Z281" s="166">
        <v>0</v>
      </c>
      <c r="AA281" s="167">
        <f t="shared" si="58"/>
        <v>0</v>
      </c>
      <c r="AR281" s="14" t="s">
        <v>292</v>
      </c>
      <c r="AT281" s="14" t="s">
        <v>203</v>
      </c>
      <c r="AU281" s="14" t="s">
        <v>85</v>
      </c>
      <c r="AY281" s="14" t="s">
        <v>163</v>
      </c>
      <c r="BE281" s="110">
        <f t="shared" si="59"/>
        <v>0</v>
      </c>
      <c r="BF281" s="110">
        <f t="shared" si="60"/>
        <v>0</v>
      </c>
      <c r="BG281" s="110">
        <f t="shared" si="61"/>
        <v>0</v>
      </c>
      <c r="BH281" s="110">
        <f t="shared" si="62"/>
        <v>0</v>
      </c>
      <c r="BI281" s="110">
        <f t="shared" si="63"/>
        <v>0</v>
      </c>
      <c r="BJ281" s="14" t="s">
        <v>85</v>
      </c>
      <c r="BK281" s="110">
        <f t="shared" si="64"/>
        <v>0</v>
      </c>
      <c r="BL281" s="14" t="s">
        <v>228</v>
      </c>
      <c r="BM281" s="14" t="s">
        <v>671</v>
      </c>
    </row>
    <row r="282" spans="2:65" s="1" customFormat="1" ht="31.5" customHeight="1" x14ac:dyDescent="0.3">
      <c r="B282" s="132"/>
      <c r="C282" s="168" t="s">
        <v>672</v>
      </c>
      <c r="D282" s="168" t="s">
        <v>203</v>
      </c>
      <c r="E282" s="169" t="s">
        <v>673</v>
      </c>
      <c r="F282" s="250" t="s">
        <v>674</v>
      </c>
      <c r="G282" s="251"/>
      <c r="H282" s="251"/>
      <c r="I282" s="251"/>
      <c r="J282" s="170" t="s">
        <v>647</v>
      </c>
      <c r="K282" s="171">
        <v>1</v>
      </c>
      <c r="L282" s="252">
        <v>0</v>
      </c>
      <c r="M282" s="251"/>
      <c r="N282" s="253">
        <f t="shared" si="55"/>
        <v>0</v>
      </c>
      <c r="O282" s="247"/>
      <c r="P282" s="247"/>
      <c r="Q282" s="247"/>
      <c r="R282" s="134"/>
      <c r="T282" s="165" t="s">
        <v>3</v>
      </c>
      <c r="U282" s="40" t="s">
        <v>41</v>
      </c>
      <c r="V282" s="32"/>
      <c r="W282" s="166">
        <f t="shared" si="56"/>
        <v>0</v>
      </c>
      <c r="X282" s="166">
        <v>1.4999999999999999E-2</v>
      </c>
      <c r="Y282" s="166">
        <f t="shared" si="57"/>
        <v>1.4999999999999999E-2</v>
      </c>
      <c r="Z282" s="166">
        <v>0</v>
      </c>
      <c r="AA282" s="167">
        <f t="shared" si="58"/>
        <v>0</v>
      </c>
      <c r="AR282" s="14" t="s">
        <v>292</v>
      </c>
      <c r="AT282" s="14" t="s">
        <v>203</v>
      </c>
      <c r="AU282" s="14" t="s">
        <v>85</v>
      </c>
      <c r="AY282" s="14" t="s">
        <v>163</v>
      </c>
      <c r="BE282" s="110">
        <f t="shared" si="59"/>
        <v>0</v>
      </c>
      <c r="BF282" s="110">
        <f t="shared" si="60"/>
        <v>0</v>
      </c>
      <c r="BG282" s="110">
        <f t="shared" si="61"/>
        <v>0</v>
      </c>
      <c r="BH282" s="110">
        <f t="shared" si="62"/>
        <v>0</v>
      </c>
      <c r="BI282" s="110">
        <f t="shared" si="63"/>
        <v>0</v>
      </c>
      <c r="BJ282" s="14" t="s">
        <v>85</v>
      </c>
      <c r="BK282" s="110">
        <f t="shared" si="64"/>
        <v>0</v>
      </c>
      <c r="BL282" s="14" t="s">
        <v>228</v>
      </c>
      <c r="BM282" s="14" t="s">
        <v>675</v>
      </c>
    </row>
    <row r="283" spans="2:65" s="1" customFormat="1" ht="31.5" customHeight="1" x14ac:dyDescent="0.3">
      <c r="B283" s="132"/>
      <c r="C283" s="161" t="s">
        <v>676</v>
      </c>
      <c r="D283" s="161" t="s">
        <v>164</v>
      </c>
      <c r="E283" s="162" t="s">
        <v>677</v>
      </c>
      <c r="F283" s="246" t="s">
        <v>678</v>
      </c>
      <c r="G283" s="247"/>
      <c r="H283" s="247"/>
      <c r="I283" s="247"/>
      <c r="J283" s="163" t="s">
        <v>231</v>
      </c>
      <c r="K283" s="164">
        <v>6.6</v>
      </c>
      <c r="L283" s="248">
        <v>0</v>
      </c>
      <c r="M283" s="247"/>
      <c r="N283" s="249">
        <f t="shared" si="55"/>
        <v>0</v>
      </c>
      <c r="O283" s="247"/>
      <c r="P283" s="247"/>
      <c r="Q283" s="247"/>
      <c r="R283" s="134"/>
      <c r="T283" s="165" t="s">
        <v>3</v>
      </c>
      <c r="U283" s="40" t="s">
        <v>41</v>
      </c>
      <c r="V283" s="32"/>
      <c r="W283" s="166">
        <f t="shared" si="56"/>
        <v>0</v>
      </c>
      <c r="X283" s="166">
        <v>1E-3</v>
      </c>
      <c r="Y283" s="166">
        <f t="shared" si="57"/>
        <v>6.6E-3</v>
      </c>
      <c r="Z283" s="166">
        <v>0</v>
      </c>
      <c r="AA283" s="167">
        <f t="shared" si="58"/>
        <v>0</v>
      </c>
      <c r="AR283" s="14" t="s">
        <v>228</v>
      </c>
      <c r="AT283" s="14" t="s">
        <v>164</v>
      </c>
      <c r="AU283" s="14" t="s">
        <v>85</v>
      </c>
      <c r="AY283" s="14" t="s">
        <v>163</v>
      </c>
      <c r="BE283" s="110">
        <f t="shared" si="59"/>
        <v>0</v>
      </c>
      <c r="BF283" s="110">
        <f t="shared" si="60"/>
        <v>0</v>
      </c>
      <c r="BG283" s="110">
        <f t="shared" si="61"/>
        <v>0</v>
      </c>
      <c r="BH283" s="110">
        <f t="shared" si="62"/>
        <v>0</v>
      </c>
      <c r="BI283" s="110">
        <f t="shared" si="63"/>
        <v>0</v>
      </c>
      <c r="BJ283" s="14" t="s">
        <v>85</v>
      </c>
      <c r="BK283" s="110">
        <f t="shared" si="64"/>
        <v>0</v>
      </c>
      <c r="BL283" s="14" t="s">
        <v>228</v>
      </c>
      <c r="BM283" s="14" t="s">
        <v>679</v>
      </c>
    </row>
    <row r="284" spans="2:65" s="1" customFormat="1" ht="44.25" customHeight="1" x14ac:dyDescent="0.3">
      <c r="B284" s="132"/>
      <c r="C284" s="168" t="s">
        <v>680</v>
      </c>
      <c r="D284" s="168" t="s">
        <v>203</v>
      </c>
      <c r="E284" s="169" t="s">
        <v>681</v>
      </c>
      <c r="F284" s="250" t="s">
        <v>1057</v>
      </c>
      <c r="G284" s="251"/>
      <c r="H284" s="251"/>
      <c r="I284" s="251"/>
      <c r="J284" s="170" t="s">
        <v>647</v>
      </c>
      <c r="K284" s="171">
        <v>1</v>
      </c>
      <c r="L284" s="252">
        <v>0</v>
      </c>
      <c r="M284" s="251"/>
      <c r="N284" s="253">
        <f t="shared" si="55"/>
        <v>0</v>
      </c>
      <c r="O284" s="247"/>
      <c r="P284" s="247"/>
      <c r="Q284" s="247"/>
      <c r="R284" s="134"/>
      <c r="T284" s="165" t="s">
        <v>3</v>
      </c>
      <c r="U284" s="40" t="s">
        <v>41</v>
      </c>
      <c r="V284" s="32"/>
      <c r="W284" s="166">
        <f t="shared" si="56"/>
        <v>0</v>
      </c>
      <c r="X284" s="166">
        <v>8.8200000000000001E-2</v>
      </c>
      <c r="Y284" s="166">
        <f t="shared" si="57"/>
        <v>8.8200000000000001E-2</v>
      </c>
      <c r="Z284" s="166">
        <v>0</v>
      </c>
      <c r="AA284" s="167">
        <f t="shared" si="58"/>
        <v>0</v>
      </c>
      <c r="AR284" s="14" t="s">
        <v>292</v>
      </c>
      <c r="AT284" s="14" t="s">
        <v>203</v>
      </c>
      <c r="AU284" s="14" t="s">
        <v>85</v>
      </c>
      <c r="AY284" s="14" t="s">
        <v>163</v>
      </c>
      <c r="BE284" s="110">
        <f t="shared" si="59"/>
        <v>0</v>
      </c>
      <c r="BF284" s="110">
        <f t="shared" si="60"/>
        <v>0</v>
      </c>
      <c r="BG284" s="110">
        <f t="shared" si="61"/>
        <v>0</v>
      </c>
      <c r="BH284" s="110">
        <f t="shared" si="62"/>
        <v>0</v>
      </c>
      <c r="BI284" s="110">
        <f t="shared" si="63"/>
        <v>0</v>
      </c>
      <c r="BJ284" s="14" t="s">
        <v>85</v>
      </c>
      <c r="BK284" s="110">
        <f t="shared" si="64"/>
        <v>0</v>
      </c>
      <c r="BL284" s="14" t="s">
        <v>228</v>
      </c>
      <c r="BM284" s="14" t="s">
        <v>682</v>
      </c>
    </row>
    <row r="285" spans="2:65" s="1" customFormat="1" ht="31.5" customHeight="1" x14ac:dyDescent="0.3">
      <c r="B285" s="132"/>
      <c r="C285" s="161" t="s">
        <v>683</v>
      </c>
      <c r="D285" s="161" t="s">
        <v>164</v>
      </c>
      <c r="E285" s="162" t="s">
        <v>684</v>
      </c>
      <c r="F285" s="246" t="s">
        <v>685</v>
      </c>
      <c r="G285" s="247"/>
      <c r="H285" s="247"/>
      <c r="I285" s="247"/>
      <c r="J285" s="163" t="s">
        <v>200</v>
      </c>
      <c r="K285" s="164">
        <v>2.1</v>
      </c>
      <c r="L285" s="248">
        <v>0</v>
      </c>
      <c r="M285" s="247"/>
      <c r="N285" s="249">
        <f t="shared" si="55"/>
        <v>0</v>
      </c>
      <c r="O285" s="247"/>
      <c r="P285" s="247"/>
      <c r="Q285" s="247"/>
      <c r="R285" s="134"/>
      <c r="T285" s="165" t="s">
        <v>3</v>
      </c>
      <c r="U285" s="40" t="s">
        <v>41</v>
      </c>
      <c r="V285" s="32"/>
      <c r="W285" s="166">
        <f t="shared" si="56"/>
        <v>0</v>
      </c>
      <c r="X285" s="166">
        <v>2E-3</v>
      </c>
      <c r="Y285" s="166">
        <f t="shared" si="57"/>
        <v>4.2000000000000006E-3</v>
      </c>
      <c r="Z285" s="166">
        <v>0.02</v>
      </c>
      <c r="AA285" s="167">
        <f t="shared" si="58"/>
        <v>4.2000000000000003E-2</v>
      </c>
      <c r="AR285" s="14" t="s">
        <v>228</v>
      </c>
      <c r="AT285" s="14" t="s">
        <v>164</v>
      </c>
      <c r="AU285" s="14" t="s">
        <v>85</v>
      </c>
      <c r="AY285" s="14" t="s">
        <v>163</v>
      </c>
      <c r="BE285" s="110">
        <f t="shared" si="59"/>
        <v>0</v>
      </c>
      <c r="BF285" s="110">
        <f t="shared" si="60"/>
        <v>0</v>
      </c>
      <c r="BG285" s="110">
        <f t="shared" si="61"/>
        <v>0</v>
      </c>
      <c r="BH285" s="110">
        <f t="shared" si="62"/>
        <v>0</v>
      </c>
      <c r="BI285" s="110">
        <f t="shared" si="63"/>
        <v>0</v>
      </c>
      <c r="BJ285" s="14" t="s">
        <v>85</v>
      </c>
      <c r="BK285" s="110">
        <f t="shared" si="64"/>
        <v>0</v>
      </c>
      <c r="BL285" s="14" t="s">
        <v>228</v>
      </c>
      <c r="BM285" s="14" t="s">
        <v>686</v>
      </c>
    </row>
    <row r="286" spans="2:65" s="1" customFormat="1" ht="44.25" customHeight="1" x14ac:dyDescent="0.3">
      <c r="B286" s="132"/>
      <c r="C286" s="161" t="s">
        <v>687</v>
      </c>
      <c r="D286" s="161" t="s">
        <v>164</v>
      </c>
      <c r="E286" s="162" t="s">
        <v>688</v>
      </c>
      <c r="F286" s="246" t="s">
        <v>689</v>
      </c>
      <c r="G286" s="247"/>
      <c r="H286" s="247"/>
      <c r="I286" s="247"/>
      <c r="J286" s="163" t="s">
        <v>200</v>
      </c>
      <c r="K286" s="164">
        <v>2.1</v>
      </c>
      <c r="L286" s="248">
        <v>0</v>
      </c>
      <c r="M286" s="247"/>
      <c r="N286" s="249">
        <f t="shared" si="55"/>
        <v>0</v>
      </c>
      <c r="O286" s="247"/>
      <c r="P286" s="247"/>
      <c r="Q286" s="247"/>
      <c r="R286" s="134"/>
      <c r="T286" s="165" t="s">
        <v>3</v>
      </c>
      <c r="U286" s="40" t="s">
        <v>41</v>
      </c>
      <c r="V286" s="32"/>
      <c r="W286" s="166">
        <f t="shared" si="56"/>
        <v>0</v>
      </c>
      <c r="X286" s="166">
        <v>2E-3</v>
      </c>
      <c r="Y286" s="166">
        <f t="shared" si="57"/>
        <v>4.2000000000000006E-3</v>
      </c>
      <c r="Z286" s="166">
        <v>5.0000000000000001E-3</v>
      </c>
      <c r="AA286" s="167">
        <f t="shared" si="58"/>
        <v>1.0500000000000001E-2</v>
      </c>
      <c r="AR286" s="14" t="s">
        <v>228</v>
      </c>
      <c r="AT286" s="14" t="s">
        <v>164</v>
      </c>
      <c r="AU286" s="14" t="s">
        <v>85</v>
      </c>
      <c r="AY286" s="14" t="s">
        <v>163</v>
      </c>
      <c r="BE286" s="110">
        <f t="shared" si="59"/>
        <v>0</v>
      </c>
      <c r="BF286" s="110">
        <f t="shared" si="60"/>
        <v>0</v>
      </c>
      <c r="BG286" s="110">
        <f t="shared" si="61"/>
        <v>0</v>
      </c>
      <c r="BH286" s="110">
        <f t="shared" si="62"/>
        <v>0</v>
      </c>
      <c r="BI286" s="110">
        <f t="shared" si="63"/>
        <v>0</v>
      </c>
      <c r="BJ286" s="14" t="s">
        <v>85</v>
      </c>
      <c r="BK286" s="110">
        <f t="shared" si="64"/>
        <v>0</v>
      </c>
      <c r="BL286" s="14" t="s">
        <v>228</v>
      </c>
      <c r="BM286" s="14" t="s">
        <v>690</v>
      </c>
    </row>
    <row r="287" spans="2:65" s="1" customFormat="1" ht="31.5" customHeight="1" x14ac:dyDescent="0.3">
      <c r="B287" s="132"/>
      <c r="C287" s="161" t="s">
        <v>691</v>
      </c>
      <c r="D287" s="161" t="s">
        <v>164</v>
      </c>
      <c r="E287" s="162" t="s">
        <v>692</v>
      </c>
      <c r="F287" s="246" t="s">
        <v>693</v>
      </c>
      <c r="G287" s="247"/>
      <c r="H287" s="247"/>
      <c r="I287" s="247"/>
      <c r="J287" s="163" t="s">
        <v>231</v>
      </c>
      <c r="K287" s="164">
        <v>0.6</v>
      </c>
      <c r="L287" s="248">
        <v>0</v>
      </c>
      <c r="M287" s="247"/>
      <c r="N287" s="249">
        <f t="shared" si="55"/>
        <v>0</v>
      </c>
      <c r="O287" s="247"/>
      <c r="P287" s="247"/>
      <c r="Q287" s="247"/>
      <c r="R287" s="134"/>
      <c r="T287" s="165" t="s">
        <v>3</v>
      </c>
      <c r="U287" s="40" t="s">
        <v>41</v>
      </c>
      <c r="V287" s="32"/>
      <c r="W287" s="166">
        <f t="shared" si="56"/>
        <v>0</v>
      </c>
      <c r="X287" s="166">
        <v>2.0000000000000002E-5</v>
      </c>
      <c r="Y287" s="166">
        <f t="shared" si="57"/>
        <v>1.2E-5</v>
      </c>
      <c r="Z287" s="166">
        <v>0</v>
      </c>
      <c r="AA287" s="167">
        <f t="shared" si="58"/>
        <v>0</v>
      </c>
      <c r="AR287" s="14" t="s">
        <v>228</v>
      </c>
      <c r="AT287" s="14" t="s">
        <v>164</v>
      </c>
      <c r="AU287" s="14" t="s">
        <v>85</v>
      </c>
      <c r="AY287" s="14" t="s">
        <v>163</v>
      </c>
      <c r="BE287" s="110">
        <f t="shared" si="59"/>
        <v>0</v>
      </c>
      <c r="BF287" s="110">
        <f t="shared" si="60"/>
        <v>0</v>
      </c>
      <c r="BG287" s="110">
        <f t="shared" si="61"/>
        <v>0</v>
      </c>
      <c r="BH287" s="110">
        <f t="shared" si="62"/>
        <v>0</v>
      </c>
      <c r="BI287" s="110">
        <f t="shared" si="63"/>
        <v>0</v>
      </c>
      <c r="BJ287" s="14" t="s">
        <v>85</v>
      </c>
      <c r="BK287" s="110">
        <f t="shared" si="64"/>
        <v>0</v>
      </c>
      <c r="BL287" s="14" t="s">
        <v>228</v>
      </c>
      <c r="BM287" s="14" t="s">
        <v>694</v>
      </c>
    </row>
    <row r="288" spans="2:65" s="1" customFormat="1" ht="31.5" customHeight="1" x14ac:dyDescent="0.3">
      <c r="B288" s="132"/>
      <c r="C288" s="168" t="s">
        <v>695</v>
      </c>
      <c r="D288" s="168" t="s">
        <v>203</v>
      </c>
      <c r="E288" s="169" t="s">
        <v>696</v>
      </c>
      <c r="F288" s="250" t="s">
        <v>697</v>
      </c>
      <c r="G288" s="251"/>
      <c r="H288" s="251"/>
      <c r="I288" s="251"/>
      <c r="J288" s="170" t="s">
        <v>231</v>
      </c>
      <c r="K288" s="171">
        <v>0.624</v>
      </c>
      <c r="L288" s="252">
        <v>0</v>
      </c>
      <c r="M288" s="251"/>
      <c r="N288" s="253">
        <f t="shared" si="55"/>
        <v>0</v>
      </c>
      <c r="O288" s="247"/>
      <c r="P288" s="247"/>
      <c r="Q288" s="247"/>
      <c r="R288" s="134"/>
      <c r="T288" s="165" t="s">
        <v>3</v>
      </c>
      <c r="U288" s="40" t="s">
        <v>41</v>
      </c>
      <c r="V288" s="32"/>
      <c r="W288" s="166">
        <f t="shared" si="56"/>
        <v>0</v>
      </c>
      <c r="X288" s="166">
        <v>1.14E-3</v>
      </c>
      <c r="Y288" s="166">
        <f t="shared" si="57"/>
        <v>7.1135999999999997E-4</v>
      </c>
      <c r="Z288" s="166">
        <v>0</v>
      </c>
      <c r="AA288" s="167">
        <f t="shared" si="58"/>
        <v>0</v>
      </c>
      <c r="AR288" s="14" t="s">
        <v>292</v>
      </c>
      <c r="AT288" s="14" t="s">
        <v>203</v>
      </c>
      <c r="AU288" s="14" t="s">
        <v>85</v>
      </c>
      <c r="AY288" s="14" t="s">
        <v>163</v>
      </c>
      <c r="BE288" s="110">
        <f t="shared" si="59"/>
        <v>0</v>
      </c>
      <c r="BF288" s="110">
        <f t="shared" si="60"/>
        <v>0</v>
      </c>
      <c r="BG288" s="110">
        <f t="shared" si="61"/>
        <v>0</v>
      </c>
      <c r="BH288" s="110">
        <f t="shared" si="62"/>
        <v>0</v>
      </c>
      <c r="BI288" s="110">
        <f t="shared" si="63"/>
        <v>0</v>
      </c>
      <c r="BJ288" s="14" t="s">
        <v>85</v>
      </c>
      <c r="BK288" s="110">
        <f t="shared" si="64"/>
        <v>0</v>
      </c>
      <c r="BL288" s="14" t="s">
        <v>228</v>
      </c>
      <c r="BM288" s="14" t="s">
        <v>698</v>
      </c>
    </row>
    <row r="289" spans="2:65" s="1" customFormat="1" ht="31.5" customHeight="1" x14ac:dyDescent="0.3">
      <c r="B289" s="132"/>
      <c r="C289" s="168" t="s">
        <v>699</v>
      </c>
      <c r="D289" s="168" t="s">
        <v>203</v>
      </c>
      <c r="E289" s="169" t="s">
        <v>700</v>
      </c>
      <c r="F289" s="250" t="s">
        <v>701</v>
      </c>
      <c r="G289" s="251"/>
      <c r="H289" s="251"/>
      <c r="I289" s="251"/>
      <c r="J289" s="170" t="s">
        <v>214</v>
      </c>
      <c r="K289" s="171">
        <v>1</v>
      </c>
      <c r="L289" s="252">
        <v>0</v>
      </c>
      <c r="M289" s="251"/>
      <c r="N289" s="253">
        <f t="shared" si="55"/>
        <v>0</v>
      </c>
      <c r="O289" s="247"/>
      <c r="P289" s="247"/>
      <c r="Q289" s="247"/>
      <c r="R289" s="134"/>
      <c r="T289" s="165" t="s">
        <v>3</v>
      </c>
      <c r="U289" s="40" t="s">
        <v>41</v>
      </c>
      <c r="V289" s="32"/>
      <c r="W289" s="166">
        <f t="shared" si="56"/>
        <v>0</v>
      </c>
      <c r="X289" s="166">
        <v>1E-4</v>
      </c>
      <c r="Y289" s="166">
        <f t="shared" si="57"/>
        <v>1E-4</v>
      </c>
      <c r="Z289" s="166">
        <v>0</v>
      </c>
      <c r="AA289" s="167">
        <f t="shared" si="58"/>
        <v>0</v>
      </c>
      <c r="AR289" s="14" t="s">
        <v>292</v>
      </c>
      <c r="AT289" s="14" t="s">
        <v>203</v>
      </c>
      <c r="AU289" s="14" t="s">
        <v>85</v>
      </c>
      <c r="AY289" s="14" t="s">
        <v>163</v>
      </c>
      <c r="BE289" s="110">
        <f t="shared" si="59"/>
        <v>0</v>
      </c>
      <c r="BF289" s="110">
        <f t="shared" si="60"/>
        <v>0</v>
      </c>
      <c r="BG289" s="110">
        <f t="shared" si="61"/>
        <v>0</v>
      </c>
      <c r="BH289" s="110">
        <f t="shared" si="62"/>
        <v>0</v>
      </c>
      <c r="BI289" s="110">
        <f t="shared" si="63"/>
        <v>0</v>
      </c>
      <c r="BJ289" s="14" t="s">
        <v>85</v>
      </c>
      <c r="BK289" s="110">
        <f t="shared" si="64"/>
        <v>0</v>
      </c>
      <c r="BL289" s="14" t="s">
        <v>228</v>
      </c>
      <c r="BM289" s="14" t="s">
        <v>702</v>
      </c>
    </row>
    <row r="290" spans="2:65" s="1" customFormat="1" ht="22.5" customHeight="1" x14ac:dyDescent="0.3">
      <c r="B290" s="132"/>
      <c r="C290" s="161" t="s">
        <v>703</v>
      </c>
      <c r="D290" s="161" t="s">
        <v>164</v>
      </c>
      <c r="E290" s="162" t="s">
        <v>704</v>
      </c>
      <c r="F290" s="246" t="s">
        <v>705</v>
      </c>
      <c r="G290" s="247"/>
      <c r="H290" s="247"/>
      <c r="I290" s="247"/>
      <c r="J290" s="163" t="s">
        <v>214</v>
      </c>
      <c r="K290" s="164">
        <v>1</v>
      </c>
      <c r="L290" s="248">
        <v>0</v>
      </c>
      <c r="M290" s="247"/>
      <c r="N290" s="249">
        <f t="shared" si="55"/>
        <v>0</v>
      </c>
      <c r="O290" s="247"/>
      <c r="P290" s="247"/>
      <c r="Q290" s="247"/>
      <c r="R290" s="134"/>
      <c r="T290" s="165" t="s">
        <v>3</v>
      </c>
      <c r="U290" s="40" t="s">
        <v>41</v>
      </c>
      <c r="V290" s="32"/>
      <c r="W290" s="166">
        <f t="shared" si="56"/>
        <v>0</v>
      </c>
      <c r="X290" s="166">
        <v>1.0000000000000001E-5</v>
      </c>
      <c r="Y290" s="166">
        <f t="shared" si="57"/>
        <v>1.0000000000000001E-5</v>
      </c>
      <c r="Z290" s="166">
        <v>0</v>
      </c>
      <c r="AA290" s="167">
        <f t="shared" si="58"/>
        <v>0</v>
      </c>
      <c r="AR290" s="14" t="s">
        <v>228</v>
      </c>
      <c r="AT290" s="14" t="s">
        <v>164</v>
      </c>
      <c r="AU290" s="14" t="s">
        <v>85</v>
      </c>
      <c r="AY290" s="14" t="s">
        <v>163</v>
      </c>
      <c r="BE290" s="110">
        <f t="shared" si="59"/>
        <v>0</v>
      </c>
      <c r="BF290" s="110">
        <f t="shared" si="60"/>
        <v>0</v>
      </c>
      <c r="BG290" s="110">
        <f t="shared" si="61"/>
        <v>0</v>
      </c>
      <c r="BH290" s="110">
        <f t="shared" si="62"/>
        <v>0</v>
      </c>
      <c r="BI290" s="110">
        <f t="shared" si="63"/>
        <v>0</v>
      </c>
      <c r="BJ290" s="14" t="s">
        <v>85</v>
      </c>
      <c r="BK290" s="110">
        <f t="shared" si="64"/>
        <v>0</v>
      </c>
      <c r="BL290" s="14" t="s">
        <v>228</v>
      </c>
      <c r="BM290" s="14" t="s">
        <v>706</v>
      </c>
    </row>
    <row r="291" spans="2:65" s="1" customFormat="1" ht="31.5" customHeight="1" x14ac:dyDescent="0.3">
      <c r="B291" s="132"/>
      <c r="C291" s="168" t="s">
        <v>707</v>
      </c>
      <c r="D291" s="168" t="s">
        <v>203</v>
      </c>
      <c r="E291" s="169" t="s">
        <v>708</v>
      </c>
      <c r="F291" s="250" t="s">
        <v>709</v>
      </c>
      <c r="G291" s="251"/>
      <c r="H291" s="251"/>
      <c r="I291" s="251"/>
      <c r="J291" s="170" t="s">
        <v>214</v>
      </c>
      <c r="K291" s="171">
        <v>1</v>
      </c>
      <c r="L291" s="252">
        <v>0</v>
      </c>
      <c r="M291" s="251"/>
      <c r="N291" s="253">
        <f t="shared" si="55"/>
        <v>0</v>
      </c>
      <c r="O291" s="247"/>
      <c r="P291" s="247"/>
      <c r="Q291" s="247"/>
      <c r="R291" s="134"/>
      <c r="T291" s="165" t="s">
        <v>3</v>
      </c>
      <c r="U291" s="40" t="s">
        <v>41</v>
      </c>
      <c r="V291" s="32"/>
      <c r="W291" s="166">
        <f t="shared" si="56"/>
        <v>0</v>
      </c>
      <c r="X291" s="166">
        <v>1.23E-3</v>
      </c>
      <c r="Y291" s="166">
        <f t="shared" si="57"/>
        <v>1.23E-3</v>
      </c>
      <c r="Z291" s="166">
        <v>0</v>
      </c>
      <c r="AA291" s="167">
        <f t="shared" si="58"/>
        <v>0</v>
      </c>
      <c r="AR291" s="14" t="s">
        <v>292</v>
      </c>
      <c r="AT291" s="14" t="s">
        <v>203</v>
      </c>
      <c r="AU291" s="14" t="s">
        <v>85</v>
      </c>
      <c r="AY291" s="14" t="s">
        <v>163</v>
      </c>
      <c r="BE291" s="110">
        <f t="shared" si="59"/>
        <v>0</v>
      </c>
      <c r="BF291" s="110">
        <f t="shared" si="60"/>
        <v>0</v>
      </c>
      <c r="BG291" s="110">
        <f t="shared" si="61"/>
        <v>0</v>
      </c>
      <c r="BH291" s="110">
        <f t="shared" si="62"/>
        <v>0</v>
      </c>
      <c r="BI291" s="110">
        <f t="shared" si="63"/>
        <v>0</v>
      </c>
      <c r="BJ291" s="14" t="s">
        <v>85</v>
      </c>
      <c r="BK291" s="110">
        <f t="shared" si="64"/>
        <v>0</v>
      </c>
      <c r="BL291" s="14" t="s">
        <v>228</v>
      </c>
      <c r="BM291" s="14" t="s">
        <v>710</v>
      </c>
    </row>
    <row r="292" spans="2:65" s="1" customFormat="1" ht="31.5" customHeight="1" x14ac:dyDescent="0.3">
      <c r="B292" s="132"/>
      <c r="C292" s="161" t="s">
        <v>711</v>
      </c>
      <c r="D292" s="161" t="s">
        <v>164</v>
      </c>
      <c r="E292" s="162" t="s">
        <v>712</v>
      </c>
      <c r="F292" s="246" t="s">
        <v>713</v>
      </c>
      <c r="G292" s="247"/>
      <c r="H292" s="247"/>
      <c r="I292" s="247"/>
      <c r="J292" s="163" t="s">
        <v>554</v>
      </c>
      <c r="K292" s="172">
        <v>0</v>
      </c>
      <c r="L292" s="248">
        <v>0</v>
      </c>
      <c r="M292" s="247"/>
      <c r="N292" s="249">
        <f t="shared" si="55"/>
        <v>0</v>
      </c>
      <c r="O292" s="247"/>
      <c r="P292" s="247"/>
      <c r="Q292" s="247"/>
      <c r="R292" s="134"/>
      <c r="T292" s="165" t="s">
        <v>3</v>
      </c>
      <c r="U292" s="40" t="s">
        <v>41</v>
      </c>
      <c r="V292" s="32"/>
      <c r="W292" s="166">
        <f t="shared" si="56"/>
        <v>0</v>
      </c>
      <c r="X292" s="166">
        <v>0</v>
      </c>
      <c r="Y292" s="166">
        <f t="shared" si="57"/>
        <v>0</v>
      </c>
      <c r="Z292" s="166">
        <v>0</v>
      </c>
      <c r="AA292" s="167">
        <f t="shared" si="58"/>
        <v>0</v>
      </c>
      <c r="AR292" s="14" t="s">
        <v>228</v>
      </c>
      <c r="AT292" s="14" t="s">
        <v>164</v>
      </c>
      <c r="AU292" s="14" t="s">
        <v>85</v>
      </c>
      <c r="AY292" s="14" t="s">
        <v>163</v>
      </c>
      <c r="BE292" s="110">
        <f t="shared" si="59"/>
        <v>0</v>
      </c>
      <c r="BF292" s="110">
        <f t="shared" si="60"/>
        <v>0</v>
      </c>
      <c r="BG292" s="110">
        <f t="shared" si="61"/>
        <v>0</v>
      </c>
      <c r="BH292" s="110">
        <f t="shared" si="62"/>
        <v>0</v>
      </c>
      <c r="BI292" s="110">
        <f t="shared" si="63"/>
        <v>0</v>
      </c>
      <c r="BJ292" s="14" t="s">
        <v>85</v>
      </c>
      <c r="BK292" s="110">
        <f t="shared" si="64"/>
        <v>0</v>
      </c>
      <c r="BL292" s="14" t="s">
        <v>228</v>
      </c>
      <c r="BM292" s="14" t="s">
        <v>714</v>
      </c>
    </row>
    <row r="293" spans="2:65" s="10" customFormat="1" ht="29.85" customHeight="1" x14ac:dyDescent="0.3">
      <c r="B293" s="150"/>
      <c r="C293" s="151"/>
      <c r="D293" s="160" t="s">
        <v>131</v>
      </c>
      <c r="E293" s="160"/>
      <c r="F293" s="160"/>
      <c r="G293" s="160"/>
      <c r="H293" s="160"/>
      <c r="I293" s="160"/>
      <c r="J293" s="160"/>
      <c r="K293" s="160"/>
      <c r="L293" s="160"/>
      <c r="M293" s="160"/>
      <c r="N293" s="262">
        <f>BK293</f>
        <v>0</v>
      </c>
      <c r="O293" s="263"/>
      <c r="P293" s="263"/>
      <c r="Q293" s="263"/>
      <c r="R293" s="153"/>
      <c r="T293" s="154"/>
      <c r="U293" s="151"/>
      <c r="V293" s="151"/>
      <c r="W293" s="155">
        <f>SUM(W294:W299)</f>
        <v>0</v>
      </c>
      <c r="X293" s="151"/>
      <c r="Y293" s="155">
        <f>SUM(Y294:Y299)</f>
        <v>0.134158</v>
      </c>
      <c r="Z293" s="151"/>
      <c r="AA293" s="156">
        <f>SUM(AA294:AA299)</f>
        <v>0</v>
      </c>
      <c r="AR293" s="157" t="s">
        <v>85</v>
      </c>
      <c r="AT293" s="158" t="s">
        <v>73</v>
      </c>
      <c r="AU293" s="158" t="s">
        <v>81</v>
      </c>
      <c r="AY293" s="157" t="s">
        <v>163</v>
      </c>
      <c r="BK293" s="159">
        <f>SUM(BK294:BK299)</f>
        <v>0</v>
      </c>
    </row>
    <row r="294" spans="2:65" s="1" customFormat="1" ht="31.5" customHeight="1" x14ac:dyDescent="0.3">
      <c r="B294" s="132"/>
      <c r="C294" s="161" t="s">
        <v>715</v>
      </c>
      <c r="D294" s="161" t="s">
        <v>164</v>
      </c>
      <c r="E294" s="162" t="s">
        <v>716</v>
      </c>
      <c r="F294" s="246" t="s">
        <v>717</v>
      </c>
      <c r="G294" s="247"/>
      <c r="H294" s="247"/>
      <c r="I294" s="247"/>
      <c r="J294" s="163" t="s">
        <v>231</v>
      </c>
      <c r="K294" s="164">
        <v>1.96</v>
      </c>
      <c r="L294" s="248">
        <v>0</v>
      </c>
      <c r="M294" s="247"/>
      <c r="N294" s="249">
        <f t="shared" ref="N294:N299" si="65">ROUND(L294*K294,2)</f>
        <v>0</v>
      </c>
      <c r="O294" s="247"/>
      <c r="P294" s="247"/>
      <c r="Q294" s="247"/>
      <c r="R294" s="134"/>
      <c r="T294" s="165" t="s">
        <v>3</v>
      </c>
      <c r="U294" s="40" t="s">
        <v>41</v>
      </c>
      <c r="V294" s="32"/>
      <c r="W294" s="166">
        <f t="shared" ref="W294:W299" si="66">V294*K294</f>
        <v>0</v>
      </c>
      <c r="X294" s="166">
        <v>1.72E-3</v>
      </c>
      <c r="Y294" s="166">
        <f t="shared" ref="Y294:Y299" si="67">X294*K294</f>
        <v>3.3712E-3</v>
      </c>
      <c r="Z294" s="166">
        <v>0</v>
      </c>
      <c r="AA294" s="167">
        <f t="shared" ref="AA294:AA299" si="68">Z294*K294</f>
        <v>0</v>
      </c>
      <c r="AR294" s="14" t="s">
        <v>228</v>
      </c>
      <c r="AT294" s="14" t="s">
        <v>164</v>
      </c>
      <c r="AU294" s="14" t="s">
        <v>85</v>
      </c>
      <c r="AY294" s="14" t="s">
        <v>163</v>
      </c>
      <c r="BE294" s="110">
        <f t="shared" ref="BE294:BE299" si="69">IF(U294="základná",N294,0)</f>
        <v>0</v>
      </c>
      <c r="BF294" s="110">
        <f t="shared" ref="BF294:BF299" si="70">IF(U294="znížená",N294,0)</f>
        <v>0</v>
      </c>
      <c r="BG294" s="110">
        <f t="shared" ref="BG294:BG299" si="71">IF(U294="zákl. prenesená",N294,0)</f>
        <v>0</v>
      </c>
      <c r="BH294" s="110">
        <f t="shared" ref="BH294:BH299" si="72">IF(U294="zníž. prenesená",N294,0)</f>
        <v>0</v>
      </c>
      <c r="BI294" s="110">
        <f t="shared" ref="BI294:BI299" si="73">IF(U294="nulová",N294,0)</f>
        <v>0</v>
      </c>
      <c r="BJ294" s="14" t="s">
        <v>85</v>
      </c>
      <c r="BK294" s="110">
        <f t="shared" ref="BK294:BK299" si="74">ROUND(L294*K294,2)</f>
        <v>0</v>
      </c>
      <c r="BL294" s="14" t="s">
        <v>228</v>
      </c>
      <c r="BM294" s="14" t="s">
        <v>718</v>
      </c>
    </row>
    <row r="295" spans="2:65" s="1" customFormat="1" ht="44.25" customHeight="1" x14ac:dyDescent="0.3">
      <c r="B295" s="132"/>
      <c r="C295" s="168" t="s">
        <v>719</v>
      </c>
      <c r="D295" s="168" t="s">
        <v>203</v>
      </c>
      <c r="E295" s="169" t="s">
        <v>720</v>
      </c>
      <c r="F295" s="250" t="s">
        <v>721</v>
      </c>
      <c r="G295" s="251"/>
      <c r="H295" s="251"/>
      <c r="I295" s="251"/>
      <c r="J295" s="170" t="s">
        <v>231</v>
      </c>
      <c r="K295" s="171">
        <v>1.96</v>
      </c>
      <c r="L295" s="252">
        <v>0</v>
      </c>
      <c r="M295" s="251"/>
      <c r="N295" s="253">
        <f t="shared" si="65"/>
        <v>0</v>
      </c>
      <c r="O295" s="247"/>
      <c r="P295" s="247"/>
      <c r="Q295" s="247"/>
      <c r="R295" s="134"/>
      <c r="T295" s="165" t="s">
        <v>3</v>
      </c>
      <c r="U295" s="40" t="s">
        <v>41</v>
      </c>
      <c r="V295" s="32"/>
      <c r="W295" s="166">
        <f t="shared" si="66"/>
        <v>0</v>
      </c>
      <c r="X295" s="166">
        <v>0.01</v>
      </c>
      <c r="Y295" s="166">
        <f t="shared" si="67"/>
        <v>1.9599999999999999E-2</v>
      </c>
      <c r="Z295" s="166">
        <v>0</v>
      </c>
      <c r="AA295" s="167">
        <f t="shared" si="68"/>
        <v>0</v>
      </c>
      <c r="AR295" s="14" t="s">
        <v>292</v>
      </c>
      <c r="AT295" s="14" t="s">
        <v>203</v>
      </c>
      <c r="AU295" s="14" t="s">
        <v>85</v>
      </c>
      <c r="AY295" s="14" t="s">
        <v>163</v>
      </c>
      <c r="BE295" s="110">
        <f t="shared" si="69"/>
        <v>0</v>
      </c>
      <c r="BF295" s="110">
        <f t="shared" si="70"/>
        <v>0</v>
      </c>
      <c r="BG295" s="110">
        <f t="shared" si="71"/>
        <v>0</v>
      </c>
      <c r="BH295" s="110">
        <f t="shared" si="72"/>
        <v>0</v>
      </c>
      <c r="BI295" s="110">
        <f t="shared" si="73"/>
        <v>0</v>
      </c>
      <c r="BJ295" s="14" t="s">
        <v>85</v>
      </c>
      <c r="BK295" s="110">
        <f t="shared" si="74"/>
        <v>0</v>
      </c>
      <c r="BL295" s="14" t="s">
        <v>228</v>
      </c>
      <c r="BM295" s="14" t="s">
        <v>722</v>
      </c>
    </row>
    <row r="296" spans="2:65" s="1" customFormat="1" ht="31.5" customHeight="1" x14ac:dyDescent="0.3">
      <c r="B296" s="132"/>
      <c r="C296" s="161" t="s">
        <v>723</v>
      </c>
      <c r="D296" s="161" t="s">
        <v>164</v>
      </c>
      <c r="E296" s="162" t="s">
        <v>724</v>
      </c>
      <c r="F296" s="246" t="s">
        <v>725</v>
      </c>
      <c r="G296" s="247"/>
      <c r="H296" s="247"/>
      <c r="I296" s="247"/>
      <c r="J296" s="163" t="s">
        <v>231</v>
      </c>
      <c r="K296" s="164">
        <v>3.19</v>
      </c>
      <c r="L296" s="248">
        <v>0</v>
      </c>
      <c r="M296" s="247"/>
      <c r="N296" s="249">
        <f t="shared" si="65"/>
        <v>0</v>
      </c>
      <c r="O296" s="247"/>
      <c r="P296" s="247"/>
      <c r="Q296" s="247"/>
      <c r="R296" s="134"/>
      <c r="T296" s="165" t="s">
        <v>3</v>
      </c>
      <c r="U296" s="40" t="s">
        <v>41</v>
      </c>
      <c r="V296" s="32"/>
      <c r="W296" s="166">
        <f t="shared" si="66"/>
        <v>0</v>
      </c>
      <c r="X296" s="166">
        <v>1.72E-3</v>
      </c>
      <c r="Y296" s="166">
        <f t="shared" si="67"/>
        <v>5.4868E-3</v>
      </c>
      <c r="Z296" s="166">
        <v>0</v>
      </c>
      <c r="AA296" s="167">
        <f t="shared" si="68"/>
        <v>0</v>
      </c>
      <c r="AR296" s="14" t="s">
        <v>228</v>
      </c>
      <c r="AT296" s="14" t="s">
        <v>164</v>
      </c>
      <c r="AU296" s="14" t="s">
        <v>85</v>
      </c>
      <c r="AY296" s="14" t="s">
        <v>163</v>
      </c>
      <c r="BE296" s="110">
        <f t="shared" si="69"/>
        <v>0</v>
      </c>
      <c r="BF296" s="110">
        <f t="shared" si="70"/>
        <v>0</v>
      </c>
      <c r="BG296" s="110">
        <f t="shared" si="71"/>
        <v>0</v>
      </c>
      <c r="BH296" s="110">
        <f t="shared" si="72"/>
        <v>0</v>
      </c>
      <c r="BI296" s="110">
        <f t="shared" si="73"/>
        <v>0</v>
      </c>
      <c r="BJ296" s="14" t="s">
        <v>85</v>
      </c>
      <c r="BK296" s="110">
        <f t="shared" si="74"/>
        <v>0</v>
      </c>
      <c r="BL296" s="14" t="s">
        <v>228</v>
      </c>
      <c r="BM296" s="14" t="s">
        <v>726</v>
      </c>
    </row>
    <row r="297" spans="2:65" s="1" customFormat="1" ht="44.25" customHeight="1" x14ac:dyDescent="0.3">
      <c r="B297" s="132"/>
      <c r="C297" s="168" t="s">
        <v>727</v>
      </c>
      <c r="D297" s="168" t="s">
        <v>203</v>
      </c>
      <c r="E297" s="169" t="s">
        <v>728</v>
      </c>
      <c r="F297" s="250" t="s">
        <v>729</v>
      </c>
      <c r="G297" s="251"/>
      <c r="H297" s="251"/>
      <c r="I297" s="251"/>
      <c r="J297" s="170" t="s">
        <v>231</v>
      </c>
      <c r="K297" s="171">
        <v>3.19</v>
      </c>
      <c r="L297" s="252">
        <v>0</v>
      </c>
      <c r="M297" s="251"/>
      <c r="N297" s="253">
        <f t="shared" si="65"/>
        <v>0</v>
      </c>
      <c r="O297" s="247"/>
      <c r="P297" s="247"/>
      <c r="Q297" s="247"/>
      <c r="R297" s="134"/>
      <c r="T297" s="165" t="s">
        <v>3</v>
      </c>
      <c r="U297" s="40" t="s">
        <v>41</v>
      </c>
      <c r="V297" s="32"/>
      <c r="W297" s="166">
        <f t="shared" si="66"/>
        <v>0</v>
      </c>
      <c r="X297" s="166">
        <v>0.01</v>
      </c>
      <c r="Y297" s="166">
        <f t="shared" si="67"/>
        <v>3.1899999999999998E-2</v>
      </c>
      <c r="Z297" s="166">
        <v>0</v>
      </c>
      <c r="AA297" s="167">
        <f t="shared" si="68"/>
        <v>0</v>
      </c>
      <c r="AR297" s="14" t="s">
        <v>292</v>
      </c>
      <c r="AT297" s="14" t="s">
        <v>203</v>
      </c>
      <c r="AU297" s="14" t="s">
        <v>85</v>
      </c>
      <c r="AY297" s="14" t="s">
        <v>163</v>
      </c>
      <c r="BE297" s="110">
        <f t="shared" si="69"/>
        <v>0</v>
      </c>
      <c r="BF297" s="110">
        <f t="shared" si="70"/>
        <v>0</v>
      </c>
      <c r="BG297" s="110">
        <f t="shared" si="71"/>
        <v>0</v>
      </c>
      <c r="BH297" s="110">
        <f t="shared" si="72"/>
        <v>0</v>
      </c>
      <c r="BI297" s="110">
        <f t="shared" si="73"/>
        <v>0</v>
      </c>
      <c r="BJ297" s="14" t="s">
        <v>85</v>
      </c>
      <c r="BK297" s="110">
        <f t="shared" si="74"/>
        <v>0</v>
      </c>
      <c r="BL297" s="14" t="s">
        <v>228</v>
      </c>
      <c r="BM297" s="14" t="s">
        <v>730</v>
      </c>
    </row>
    <row r="298" spans="2:65" s="1" customFormat="1" ht="57" customHeight="1" x14ac:dyDescent="0.3">
      <c r="B298" s="132"/>
      <c r="C298" s="161" t="s">
        <v>731</v>
      </c>
      <c r="D298" s="161" t="s">
        <v>164</v>
      </c>
      <c r="E298" s="162" t="s">
        <v>732</v>
      </c>
      <c r="F298" s="246" t="s">
        <v>733</v>
      </c>
      <c r="G298" s="247"/>
      <c r="H298" s="247"/>
      <c r="I298" s="247"/>
      <c r="J298" s="163" t="s">
        <v>200</v>
      </c>
      <c r="K298" s="164">
        <v>36.9</v>
      </c>
      <c r="L298" s="248">
        <v>0</v>
      </c>
      <c r="M298" s="247"/>
      <c r="N298" s="249">
        <f t="shared" si="65"/>
        <v>0</v>
      </c>
      <c r="O298" s="247"/>
      <c r="P298" s="247"/>
      <c r="Q298" s="247"/>
      <c r="R298" s="134"/>
      <c r="T298" s="165" t="s">
        <v>3</v>
      </c>
      <c r="U298" s="40" t="s">
        <v>41</v>
      </c>
      <c r="V298" s="32"/>
      <c r="W298" s="166">
        <f t="shared" si="66"/>
        <v>0</v>
      </c>
      <c r="X298" s="166">
        <v>2E-3</v>
      </c>
      <c r="Y298" s="166">
        <f t="shared" si="67"/>
        <v>7.3800000000000004E-2</v>
      </c>
      <c r="Z298" s="166">
        <v>0</v>
      </c>
      <c r="AA298" s="167">
        <f t="shared" si="68"/>
        <v>0</v>
      </c>
      <c r="AR298" s="14" t="s">
        <v>168</v>
      </c>
      <c r="AT298" s="14" t="s">
        <v>164</v>
      </c>
      <c r="AU298" s="14" t="s">
        <v>85</v>
      </c>
      <c r="AY298" s="14" t="s">
        <v>163</v>
      </c>
      <c r="BE298" s="110">
        <f t="shared" si="69"/>
        <v>0</v>
      </c>
      <c r="BF298" s="110">
        <f t="shared" si="70"/>
        <v>0</v>
      </c>
      <c r="BG298" s="110">
        <f t="shared" si="71"/>
        <v>0</v>
      </c>
      <c r="BH298" s="110">
        <f t="shared" si="72"/>
        <v>0</v>
      </c>
      <c r="BI298" s="110">
        <f t="shared" si="73"/>
        <v>0</v>
      </c>
      <c r="BJ298" s="14" t="s">
        <v>85</v>
      </c>
      <c r="BK298" s="110">
        <f t="shared" si="74"/>
        <v>0</v>
      </c>
      <c r="BL298" s="14" t="s">
        <v>168</v>
      </c>
      <c r="BM298" s="14" t="s">
        <v>734</v>
      </c>
    </row>
    <row r="299" spans="2:65" s="1" customFormat="1" ht="31.5" customHeight="1" x14ac:dyDescent="0.3">
      <c r="B299" s="132"/>
      <c r="C299" s="161" t="s">
        <v>735</v>
      </c>
      <c r="D299" s="161" t="s">
        <v>164</v>
      </c>
      <c r="E299" s="162" t="s">
        <v>736</v>
      </c>
      <c r="F299" s="246" t="s">
        <v>737</v>
      </c>
      <c r="G299" s="247"/>
      <c r="H299" s="247"/>
      <c r="I299" s="247"/>
      <c r="J299" s="163" t="s">
        <v>554</v>
      </c>
      <c r="K299" s="172">
        <v>0</v>
      </c>
      <c r="L299" s="248">
        <v>0</v>
      </c>
      <c r="M299" s="247"/>
      <c r="N299" s="249">
        <f t="shared" si="65"/>
        <v>0</v>
      </c>
      <c r="O299" s="247"/>
      <c r="P299" s="247"/>
      <c r="Q299" s="247"/>
      <c r="R299" s="134"/>
      <c r="T299" s="165" t="s">
        <v>3</v>
      </c>
      <c r="U299" s="40" t="s">
        <v>41</v>
      </c>
      <c r="V299" s="32"/>
      <c r="W299" s="166">
        <f t="shared" si="66"/>
        <v>0</v>
      </c>
      <c r="X299" s="166">
        <v>0</v>
      </c>
      <c r="Y299" s="166">
        <f t="shared" si="67"/>
        <v>0</v>
      </c>
      <c r="Z299" s="166">
        <v>0</v>
      </c>
      <c r="AA299" s="167">
        <f t="shared" si="68"/>
        <v>0</v>
      </c>
      <c r="AR299" s="14" t="s">
        <v>228</v>
      </c>
      <c r="AT299" s="14" t="s">
        <v>164</v>
      </c>
      <c r="AU299" s="14" t="s">
        <v>85</v>
      </c>
      <c r="AY299" s="14" t="s">
        <v>163</v>
      </c>
      <c r="BE299" s="110">
        <f t="shared" si="69"/>
        <v>0</v>
      </c>
      <c r="BF299" s="110">
        <f t="shared" si="70"/>
        <v>0</v>
      </c>
      <c r="BG299" s="110">
        <f t="shared" si="71"/>
        <v>0</v>
      </c>
      <c r="BH299" s="110">
        <f t="shared" si="72"/>
        <v>0</v>
      </c>
      <c r="BI299" s="110">
        <f t="shared" si="73"/>
        <v>0</v>
      </c>
      <c r="BJ299" s="14" t="s">
        <v>85</v>
      </c>
      <c r="BK299" s="110">
        <f t="shared" si="74"/>
        <v>0</v>
      </c>
      <c r="BL299" s="14" t="s">
        <v>228</v>
      </c>
      <c r="BM299" s="14" t="s">
        <v>738</v>
      </c>
    </row>
    <row r="300" spans="2:65" s="10" customFormat="1" ht="29.85" customHeight="1" x14ac:dyDescent="0.3">
      <c r="B300" s="150"/>
      <c r="C300" s="151"/>
      <c r="D300" s="160" t="s">
        <v>132</v>
      </c>
      <c r="E300" s="160"/>
      <c r="F300" s="160"/>
      <c r="G300" s="160"/>
      <c r="H300" s="160"/>
      <c r="I300" s="160"/>
      <c r="J300" s="160"/>
      <c r="K300" s="160"/>
      <c r="L300" s="160"/>
      <c r="M300" s="160"/>
      <c r="N300" s="262">
        <f>BK300</f>
        <v>0</v>
      </c>
      <c r="O300" s="263"/>
      <c r="P300" s="263"/>
      <c r="Q300" s="263"/>
      <c r="R300" s="153"/>
      <c r="T300" s="154"/>
      <c r="U300" s="151"/>
      <c r="V300" s="151"/>
      <c r="W300" s="155">
        <f>SUM(W301:W313)</f>
        <v>0</v>
      </c>
      <c r="X300" s="151"/>
      <c r="Y300" s="155">
        <f>SUM(Y301:Y313)</f>
        <v>1.7842208499999996</v>
      </c>
      <c r="Z300" s="151"/>
      <c r="AA300" s="156">
        <f>SUM(AA301:AA313)</f>
        <v>0</v>
      </c>
      <c r="AR300" s="157" t="s">
        <v>85</v>
      </c>
      <c r="AT300" s="158" t="s">
        <v>73</v>
      </c>
      <c r="AU300" s="158" t="s">
        <v>81</v>
      </c>
      <c r="AY300" s="157" t="s">
        <v>163</v>
      </c>
      <c r="BK300" s="159">
        <f>SUM(BK301:BK313)</f>
        <v>0</v>
      </c>
    </row>
    <row r="301" spans="2:65" s="1" customFormat="1" ht="57" customHeight="1" x14ac:dyDescent="0.3">
      <c r="B301" s="132"/>
      <c r="C301" s="161" t="s">
        <v>739</v>
      </c>
      <c r="D301" s="161" t="s">
        <v>164</v>
      </c>
      <c r="E301" s="162" t="s">
        <v>740</v>
      </c>
      <c r="F301" s="246" t="s">
        <v>741</v>
      </c>
      <c r="G301" s="247"/>
      <c r="H301" s="247"/>
      <c r="I301" s="247"/>
      <c r="J301" s="163" t="s">
        <v>200</v>
      </c>
      <c r="K301" s="164">
        <v>4.7030000000000003</v>
      </c>
      <c r="L301" s="248">
        <v>0</v>
      </c>
      <c r="M301" s="247"/>
      <c r="N301" s="249">
        <f t="shared" ref="N301:N313" si="75">ROUND(L301*K301,2)</f>
        <v>0</v>
      </c>
      <c r="O301" s="247"/>
      <c r="P301" s="247"/>
      <c r="Q301" s="247"/>
      <c r="R301" s="134"/>
      <c r="T301" s="165" t="s">
        <v>3</v>
      </c>
      <c r="U301" s="40" t="s">
        <v>41</v>
      </c>
      <c r="V301" s="32"/>
      <c r="W301" s="166">
        <f t="shared" ref="W301:W313" si="76">V301*K301</f>
        <v>0</v>
      </c>
      <c r="X301" s="166">
        <v>3.7499999999999999E-3</v>
      </c>
      <c r="Y301" s="166">
        <f t="shared" ref="Y301:Y313" si="77">X301*K301</f>
        <v>1.7636249999999999E-2</v>
      </c>
      <c r="Z301" s="166">
        <v>0</v>
      </c>
      <c r="AA301" s="167">
        <f t="shared" ref="AA301:AA313" si="78">Z301*K301</f>
        <v>0</v>
      </c>
      <c r="AR301" s="14" t="s">
        <v>228</v>
      </c>
      <c r="AT301" s="14" t="s">
        <v>164</v>
      </c>
      <c r="AU301" s="14" t="s">
        <v>85</v>
      </c>
      <c r="AY301" s="14" t="s">
        <v>163</v>
      </c>
      <c r="BE301" s="110">
        <f t="shared" ref="BE301:BE313" si="79">IF(U301="základná",N301,0)</f>
        <v>0</v>
      </c>
      <c r="BF301" s="110">
        <f t="shared" ref="BF301:BF313" si="80">IF(U301="znížená",N301,0)</f>
        <v>0</v>
      </c>
      <c r="BG301" s="110">
        <f t="shared" ref="BG301:BG313" si="81">IF(U301="zákl. prenesená",N301,0)</f>
        <v>0</v>
      </c>
      <c r="BH301" s="110">
        <f t="shared" ref="BH301:BH313" si="82">IF(U301="zníž. prenesená",N301,0)</f>
        <v>0</v>
      </c>
      <c r="BI301" s="110">
        <f t="shared" ref="BI301:BI313" si="83">IF(U301="nulová",N301,0)</f>
        <v>0</v>
      </c>
      <c r="BJ301" s="14" t="s">
        <v>85</v>
      </c>
      <c r="BK301" s="110">
        <f t="shared" ref="BK301:BK313" si="84">ROUND(L301*K301,2)</f>
        <v>0</v>
      </c>
      <c r="BL301" s="14" t="s">
        <v>228</v>
      </c>
      <c r="BM301" s="14" t="s">
        <v>742</v>
      </c>
    </row>
    <row r="302" spans="2:65" s="1" customFormat="1" ht="44.25" customHeight="1" x14ac:dyDescent="0.3">
      <c r="B302" s="132"/>
      <c r="C302" s="168" t="s">
        <v>743</v>
      </c>
      <c r="D302" s="168" t="s">
        <v>203</v>
      </c>
      <c r="E302" s="169" t="s">
        <v>744</v>
      </c>
      <c r="F302" s="250" t="s">
        <v>745</v>
      </c>
      <c r="G302" s="251"/>
      <c r="H302" s="251"/>
      <c r="I302" s="251"/>
      <c r="J302" s="170" t="s">
        <v>647</v>
      </c>
      <c r="K302" s="171">
        <v>36.575000000000003</v>
      </c>
      <c r="L302" s="252">
        <v>0</v>
      </c>
      <c r="M302" s="251"/>
      <c r="N302" s="253">
        <f t="shared" si="75"/>
        <v>0</v>
      </c>
      <c r="O302" s="247"/>
      <c r="P302" s="247"/>
      <c r="Q302" s="247"/>
      <c r="R302" s="134"/>
      <c r="T302" s="165" t="s">
        <v>3</v>
      </c>
      <c r="U302" s="40" t="s">
        <v>41</v>
      </c>
      <c r="V302" s="32"/>
      <c r="W302" s="166">
        <f t="shared" si="76"/>
        <v>0</v>
      </c>
      <c r="X302" s="166">
        <v>1.7999999999999999E-2</v>
      </c>
      <c r="Y302" s="166">
        <f t="shared" si="77"/>
        <v>0.65834999999999999</v>
      </c>
      <c r="Z302" s="166">
        <v>0</v>
      </c>
      <c r="AA302" s="167">
        <f t="shared" si="78"/>
        <v>0</v>
      </c>
      <c r="AR302" s="14" t="s">
        <v>292</v>
      </c>
      <c r="AT302" s="14" t="s">
        <v>203</v>
      </c>
      <c r="AU302" s="14" t="s">
        <v>85</v>
      </c>
      <c r="AY302" s="14" t="s">
        <v>163</v>
      </c>
      <c r="BE302" s="110">
        <f t="shared" si="79"/>
        <v>0</v>
      </c>
      <c r="BF302" s="110">
        <f t="shared" si="80"/>
        <v>0</v>
      </c>
      <c r="BG302" s="110">
        <f t="shared" si="81"/>
        <v>0</v>
      </c>
      <c r="BH302" s="110">
        <f t="shared" si="82"/>
        <v>0</v>
      </c>
      <c r="BI302" s="110">
        <f t="shared" si="83"/>
        <v>0</v>
      </c>
      <c r="BJ302" s="14" t="s">
        <v>85</v>
      </c>
      <c r="BK302" s="110">
        <f t="shared" si="84"/>
        <v>0</v>
      </c>
      <c r="BL302" s="14" t="s">
        <v>228</v>
      </c>
      <c r="BM302" s="14" t="s">
        <v>746</v>
      </c>
    </row>
    <row r="303" spans="2:65" s="1" customFormat="1" ht="44.25" customHeight="1" x14ac:dyDescent="0.3">
      <c r="B303" s="132"/>
      <c r="C303" s="168" t="s">
        <v>747</v>
      </c>
      <c r="D303" s="168" t="s">
        <v>203</v>
      </c>
      <c r="E303" s="169" t="s">
        <v>748</v>
      </c>
      <c r="F303" s="250" t="s">
        <v>749</v>
      </c>
      <c r="G303" s="251"/>
      <c r="H303" s="251"/>
      <c r="I303" s="251"/>
      <c r="J303" s="170" t="s">
        <v>200</v>
      </c>
      <c r="K303" s="171">
        <v>1.6459999999999999</v>
      </c>
      <c r="L303" s="252">
        <v>0</v>
      </c>
      <c r="M303" s="251"/>
      <c r="N303" s="253">
        <f t="shared" si="75"/>
        <v>0</v>
      </c>
      <c r="O303" s="247"/>
      <c r="P303" s="247"/>
      <c r="Q303" s="247"/>
      <c r="R303" s="134"/>
      <c r="T303" s="165" t="s">
        <v>3</v>
      </c>
      <c r="U303" s="40" t="s">
        <v>41</v>
      </c>
      <c r="V303" s="32"/>
      <c r="W303" s="166">
        <f t="shared" si="76"/>
        <v>0</v>
      </c>
      <c r="X303" s="166">
        <v>1.7999999999999999E-2</v>
      </c>
      <c r="Y303" s="166">
        <f t="shared" si="77"/>
        <v>2.9627999999999995E-2</v>
      </c>
      <c r="Z303" s="166">
        <v>0</v>
      </c>
      <c r="AA303" s="167">
        <f t="shared" si="78"/>
        <v>0</v>
      </c>
      <c r="AR303" s="14" t="s">
        <v>292</v>
      </c>
      <c r="AT303" s="14" t="s">
        <v>203</v>
      </c>
      <c r="AU303" s="14" t="s">
        <v>85</v>
      </c>
      <c r="AY303" s="14" t="s">
        <v>163</v>
      </c>
      <c r="BE303" s="110">
        <f t="shared" si="79"/>
        <v>0</v>
      </c>
      <c r="BF303" s="110">
        <f t="shared" si="80"/>
        <v>0</v>
      </c>
      <c r="BG303" s="110">
        <f t="shared" si="81"/>
        <v>0</v>
      </c>
      <c r="BH303" s="110">
        <f t="shared" si="82"/>
        <v>0</v>
      </c>
      <c r="BI303" s="110">
        <f t="shared" si="83"/>
        <v>0</v>
      </c>
      <c r="BJ303" s="14" t="s">
        <v>85</v>
      </c>
      <c r="BK303" s="110">
        <f t="shared" si="84"/>
        <v>0</v>
      </c>
      <c r="BL303" s="14" t="s">
        <v>228</v>
      </c>
      <c r="BM303" s="14" t="s">
        <v>750</v>
      </c>
    </row>
    <row r="304" spans="2:65" s="1" customFormat="1" ht="57" customHeight="1" x14ac:dyDescent="0.3">
      <c r="B304" s="132"/>
      <c r="C304" s="161" t="s">
        <v>751</v>
      </c>
      <c r="D304" s="161" t="s">
        <v>164</v>
      </c>
      <c r="E304" s="162" t="s">
        <v>752</v>
      </c>
      <c r="F304" s="246" t="s">
        <v>753</v>
      </c>
      <c r="G304" s="247"/>
      <c r="H304" s="247"/>
      <c r="I304" s="247"/>
      <c r="J304" s="163" t="s">
        <v>231</v>
      </c>
      <c r="K304" s="164">
        <v>23.88</v>
      </c>
      <c r="L304" s="248">
        <v>0</v>
      </c>
      <c r="M304" s="247"/>
      <c r="N304" s="249">
        <f t="shared" si="75"/>
        <v>0</v>
      </c>
      <c r="O304" s="247"/>
      <c r="P304" s="247"/>
      <c r="Q304" s="247"/>
      <c r="R304" s="134"/>
      <c r="T304" s="165" t="s">
        <v>3</v>
      </c>
      <c r="U304" s="40" t="s">
        <v>41</v>
      </c>
      <c r="V304" s="32"/>
      <c r="W304" s="166">
        <f t="shared" si="76"/>
        <v>0</v>
      </c>
      <c r="X304" s="166">
        <v>3.4299999999999999E-3</v>
      </c>
      <c r="Y304" s="166">
        <f t="shared" si="77"/>
        <v>8.1908399999999992E-2</v>
      </c>
      <c r="Z304" s="166">
        <v>0</v>
      </c>
      <c r="AA304" s="167">
        <f t="shared" si="78"/>
        <v>0</v>
      </c>
      <c r="AR304" s="14" t="s">
        <v>228</v>
      </c>
      <c r="AT304" s="14" t="s">
        <v>164</v>
      </c>
      <c r="AU304" s="14" t="s">
        <v>85</v>
      </c>
      <c r="AY304" s="14" t="s">
        <v>163</v>
      </c>
      <c r="BE304" s="110">
        <f t="shared" si="79"/>
        <v>0</v>
      </c>
      <c r="BF304" s="110">
        <f t="shared" si="80"/>
        <v>0</v>
      </c>
      <c r="BG304" s="110">
        <f t="shared" si="81"/>
        <v>0</v>
      </c>
      <c r="BH304" s="110">
        <f t="shared" si="82"/>
        <v>0</v>
      </c>
      <c r="BI304" s="110">
        <f t="shared" si="83"/>
        <v>0</v>
      </c>
      <c r="BJ304" s="14" t="s">
        <v>85</v>
      </c>
      <c r="BK304" s="110">
        <f t="shared" si="84"/>
        <v>0</v>
      </c>
      <c r="BL304" s="14" t="s">
        <v>228</v>
      </c>
      <c r="BM304" s="14" t="s">
        <v>754</v>
      </c>
    </row>
    <row r="305" spans="2:65" s="1" customFormat="1" ht="44.25" customHeight="1" x14ac:dyDescent="0.3">
      <c r="B305" s="132"/>
      <c r="C305" s="168" t="s">
        <v>755</v>
      </c>
      <c r="D305" s="168" t="s">
        <v>203</v>
      </c>
      <c r="E305" s="169" t="s">
        <v>756</v>
      </c>
      <c r="F305" s="250" t="s">
        <v>757</v>
      </c>
      <c r="G305" s="251"/>
      <c r="H305" s="251"/>
      <c r="I305" s="251"/>
      <c r="J305" s="170" t="s">
        <v>647</v>
      </c>
      <c r="K305" s="171">
        <v>83.58</v>
      </c>
      <c r="L305" s="252">
        <v>0</v>
      </c>
      <c r="M305" s="251"/>
      <c r="N305" s="253">
        <f t="shared" si="75"/>
        <v>0</v>
      </c>
      <c r="O305" s="247"/>
      <c r="P305" s="247"/>
      <c r="Q305" s="247"/>
      <c r="R305" s="134"/>
      <c r="T305" s="165" t="s">
        <v>3</v>
      </c>
      <c r="U305" s="40" t="s">
        <v>41</v>
      </c>
      <c r="V305" s="32"/>
      <c r="W305" s="166">
        <f t="shared" si="76"/>
        <v>0</v>
      </c>
      <c r="X305" s="166">
        <v>4.4999999999999999E-4</v>
      </c>
      <c r="Y305" s="166">
        <f t="shared" si="77"/>
        <v>3.7610999999999999E-2</v>
      </c>
      <c r="Z305" s="166">
        <v>0</v>
      </c>
      <c r="AA305" s="167">
        <f t="shared" si="78"/>
        <v>0</v>
      </c>
      <c r="AR305" s="14" t="s">
        <v>292</v>
      </c>
      <c r="AT305" s="14" t="s">
        <v>203</v>
      </c>
      <c r="AU305" s="14" t="s">
        <v>85</v>
      </c>
      <c r="AY305" s="14" t="s">
        <v>163</v>
      </c>
      <c r="BE305" s="110">
        <f t="shared" si="79"/>
        <v>0</v>
      </c>
      <c r="BF305" s="110">
        <f t="shared" si="80"/>
        <v>0</v>
      </c>
      <c r="BG305" s="110">
        <f t="shared" si="81"/>
        <v>0</v>
      </c>
      <c r="BH305" s="110">
        <f t="shared" si="82"/>
        <v>0</v>
      </c>
      <c r="BI305" s="110">
        <f t="shared" si="83"/>
        <v>0</v>
      </c>
      <c r="BJ305" s="14" t="s">
        <v>85</v>
      </c>
      <c r="BK305" s="110">
        <f t="shared" si="84"/>
        <v>0</v>
      </c>
      <c r="BL305" s="14" t="s">
        <v>228</v>
      </c>
      <c r="BM305" s="14" t="s">
        <v>758</v>
      </c>
    </row>
    <row r="306" spans="2:65" s="1" customFormat="1" ht="44.25" customHeight="1" x14ac:dyDescent="0.3">
      <c r="B306" s="132"/>
      <c r="C306" s="161" t="s">
        <v>759</v>
      </c>
      <c r="D306" s="161" t="s">
        <v>164</v>
      </c>
      <c r="E306" s="162" t="s">
        <v>760</v>
      </c>
      <c r="F306" s="246" t="s">
        <v>761</v>
      </c>
      <c r="G306" s="247"/>
      <c r="H306" s="247"/>
      <c r="I306" s="247"/>
      <c r="J306" s="163" t="s">
        <v>231</v>
      </c>
      <c r="K306" s="164">
        <v>2.0499999999999998</v>
      </c>
      <c r="L306" s="248">
        <v>0</v>
      </c>
      <c r="M306" s="247"/>
      <c r="N306" s="249">
        <f t="shared" si="75"/>
        <v>0</v>
      </c>
      <c r="O306" s="247"/>
      <c r="P306" s="247"/>
      <c r="Q306" s="247"/>
      <c r="R306" s="134"/>
      <c r="T306" s="165" t="s">
        <v>3</v>
      </c>
      <c r="U306" s="40" t="s">
        <v>41</v>
      </c>
      <c r="V306" s="32"/>
      <c r="W306" s="166">
        <f t="shared" si="76"/>
        <v>0</v>
      </c>
      <c r="X306" s="166">
        <v>4.8999999999999998E-4</v>
      </c>
      <c r="Y306" s="166">
        <f t="shared" si="77"/>
        <v>1.0045E-3</v>
      </c>
      <c r="Z306" s="166">
        <v>0</v>
      </c>
      <c r="AA306" s="167">
        <f t="shared" si="78"/>
        <v>0</v>
      </c>
      <c r="AR306" s="14" t="s">
        <v>228</v>
      </c>
      <c r="AT306" s="14" t="s">
        <v>164</v>
      </c>
      <c r="AU306" s="14" t="s">
        <v>85</v>
      </c>
      <c r="AY306" s="14" t="s">
        <v>163</v>
      </c>
      <c r="BE306" s="110">
        <f t="shared" si="79"/>
        <v>0</v>
      </c>
      <c r="BF306" s="110">
        <f t="shared" si="80"/>
        <v>0</v>
      </c>
      <c r="BG306" s="110">
        <f t="shared" si="81"/>
        <v>0</v>
      </c>
      <c r="BH306" s="110">
        <f t="shared" si="82"/>
        <v>0</v>
      </c>
      <c r="BI306" s="110">
        <f t="shared" si="83"/>
        <v>0</v>
      </c>
      <c r="BJ306" s="14" t="s">
        <v>85</v>
      </c>
      <c r="BK306" s="110">
        <f t="shared" si="84"/>
        <v>0</v>
      </c>
      <c r="BL306" s="14" t="s">
        <v>228</v>
      </c>
      <c r="BM306" s="14" t="s">
        <v>762</v>
      </c>
    </row>
    <row r="307" spans="2:65" s="1" customFormat="1" ht="31.5" customHeight="1" x14ac:dyDescent="0.3">
      <c r="B307" s="132"/>
      <c r="C307" s="168" t="s">
        <v>763</v>
      </c>
      <c r="D307" s="168" t="s">
        <v>203</v>
      </c>
      <c r="E307" s="169" t="s">
        <v>764</v>
      </c>
      <c r="F307" s="250" t="s">
        <v>765</v>
      </c>
      <c r="G307" s="251"/>
      <c r="H307" s="251"/>
      <c r="I307" s="251"/>
      <c r="J307" s="170" t="s">
        <v>647</v>
      </c>
      <c r="K307" s="171">
        <v>7.1749999999999998</v>
      </c>
      <c r="L307" s="252">
        <v>0</v>
      </c>
      <c r="M307" s="251"/>
      <c r="N307" s="253">
        <f t="shared" si="75"/>
        <v>0</v>
      </c>
      <c r="O307" s="247"/>
      <c r="P307" s="247"/>
      <c r="Q307" s="247"/>
      <c r="R307" s="134"/>
      <c r="T307" s="165" t="s">
        <v>3</v>
      </c>
      <c r="U307" s="40" t="s">
        <v>41</v>
      </c>
      <c r="V307" s="32"/>
      <c r="W307" s="166">
        <f t="shared" si="76"/>
        <v>0</v>
      </c>
      <c r="X307" s="166">
        <v>1.7999999999999999E-2</v>
      </c>
      <c r="Y307" s="166">
        <f t="shared" si="77"/>
        <v>0.12914999999999999</v>
      </c>
      <c r="Z307" s="166">
        <v>0</v>
      </c>
      <c r="AA307" s="167">
        <f t="shared" si="78"/>
        <v>0</v>
      </c>
      <c r="AR307" s="14" t="s">
        <v>292</v>
      </c>
      <c r="AT307" s="14" t="s">
        <v>203</v>
      </c>
      <c r="AU307" s="14" t="s">
        <v>85</v>
      </c>
      <c r="AY307" s="14" t="s">
        <v>163</v>
      </c>
      <c r="BE307" s="110">
        <f t="shared" si="79"/>
        <v>0</v>
      </c>
      <c r="BF307" s="110">
        <f t="shared" si="80"/>
        <v>0</v>
      </c>
      <c r="BG307" s="110">
        <f t="shared" si="81"/>
        <v>0</v>
      </c>
      <c r="BH307" s="110">
        <f t="shared" si="82"/>
        <v>0</v>
      </c>
      <c r="BI307" s="110">
        <f t="shared" si="83"/>
        <v>0</v>
      </c>
      <c r="BJ307" s="14" t="s">
        <v>85</v>
      </c>
      <c r="BK307" s="110">
        <f t="shared" si="84"/>
        <v>0</v>
      </c>
      <c r="BL307" s="14" t="s">
        <v>228</v>
      </c>
      <c r="BM307" s="14" t="s">
        <v>766</v>
      </c>
    </row>
    <row r="308" spans="2:65" s="1" customFormat="1" ht="57" customHeight="1" x14ac:dyDescent="0.3">
      <c r="B308" s="132"/>
      <c r="C308" s="161" t="s">
        <v>767</v>
      </c>
      <c r="D308" s="161" t="s">
        <v>164</v>
      </c>
      <c r="E308" s="162" t="s">
        <v>768</v>
      </c>
      <c r="F308" s="246" t="s">
        <v>769</v>
      </c>
      <c r="G308" s="247"/>
      <c r="H308" s="247"/>
      <c r="I308" s="247"/>
      <c r="J308" s="163" t="s">
        <v>200</v>
      </c>
      <c r="K308" s="164">
        <v>4.51</v>
      </c>
      <c r="L308" s="248">
        <v>0</v>
      </c>
      <c r="M308" s="247"/>
      <c r="N308" s="249">
        <f t="shared" si="75"/>
        <v>0</v>
      </c>
      <c r="O308" s="247"/>
      <c r="P308" s="247"/>
      <c r="Q308" s="247"/>
      <c r="R308" s="134"/>
      <c r="T308" s="165" t="s">
        <v>3</v>
      </c>
      <c r="U308" s="40" t="s">
        <v>41</v>
      </c>
      <c r="V308" s="32"/>
      <c r="W308" s="166">
        <f t="shared" si="76"/>
        <v>0</v>
      </c>
      <c r="X308" s="166">
        <v>3.2699999999999999E-3</v>
      </c>
      <c r="Y308" s="166">
        <f t="shared" si="77"/>
        <v>1.4747699999999999E-2</v>
      </c>
      <c r="Z308" s="166">
        <v>0</v>
      </c>
      <c r="AA308" s="167">
        <f t="shared" si="78"/>
        <v>0</v>
      </c>
      <c r="AR308" s="14" t="s">
        <v>228</v>
      </c>
      <c r="AT308" s="14" t="s">
        <v>164</v>
      </c>
      <c r="AU308" s="14" t="s">
        <v>85</v>
      </c>
      <c r="AY308" s="14" t="s">
        <v>163</v>
      </c>
      <c r="BE308" s="110">
        <f t="shared" si="79"/>
        <v>0</v>
      </c>
      <c r="BF308" s="110">
        <f t="shared" si="80"/>
        <v>0</v>
      </c>
      <c r="BG308" s="110">
        <f t="shared" si="81"/>
        <v>0</v>
      </c>
      <c r="BH308" s="110">
        <f t="shared" si="82"/>
        <v>0</v>
      </c>
      <c r="BI308" s="110">
        <f t="shared" si="83"/>
        <v>0</v>
      </c>
      <c r="BJ308" s="14" t="s">
        <v>85</v>
      </c>
      <c r="BK308" s="110">
        <f t="shared" si="84"/>
        <v>0</v>
      </c>
      <c r="BL308" s="14" t="s">
        <v>228</v>
      </c>
      <c r="BM308" s="14" t="s">
        <v>770</v>
      </c>
    </row>
    <row r="309" spans="2:65" s="1" customFormat="1" ht="44.25" customHeight="1" x14ac:dyDescent="0.3">
      <c r="B309" s="132"/>
      <c r="C309" s="168" t="s">
        <v>771</v>
      </c>
      <c r="D309" s="168" t="s">
        <v>203</v>
      </c>
      <c r="E309" s="169" t="s">
        <v>748</v>
      </c>
      <c r="F309" s="250" t="s">
        <v>749</v>
      </c>
      <c r="G309" s="251"/>
      <c r="H309" s="251"/>
      <c r="I309" s="251"/>
      <c r="J309" s="170" t="s">
        <v>200</v>
      </c>
      <c r="K309" s="171">
        <v>4.5309999999999997</v>
      </c>
      <c r="L309" s="252">
        <v>0</v>
      </c>
      <c r="M309" s="251"/>
      <c r="N309" s="253">
        <f t="shared" si="75"/>
        <v>0</v>
      </c>
      <c r="O309" s="247"/>
      <c r="P309" s="247"/>
      <c r="Q309" s="247"/>
      <c r="R309" s="134"/>
      <c r="T309" s="165" t="s">
        <v>3</v>
      </c>
      <c r="U309" s="40" t="s">
        <v>41</v>
      </c>
      <c r="V309" s="32"/>
      <c r="W309" s="166">
        <f t="shared" si="76"/>
        <v>0</v>
      </c>
      <c r="X309" s="166">
        <v>1.7999999999999999E-2</v>
      </c>
      <c r="Y309" s="166">
        <f t="shared" si="77"/>
        <v>8.1557999999999992E-2</v>
      </c>
      <c r="Z309" s="166">
        <v>0</v>
      </c>
      <c r="AA309" s="167">
        <f t="shared" si="78"/>
        <v>0</v>
      </c>
      <c r="AR309" s="14" t="s">
        <v>292</v>
      </c>
      <c r="AT309" s="14" t="s">
        <v>203</v>
      </c>
      <c r="AU309" s="14" t="s">
        <v>85</v>
      </c>
      <c r="AY309" s="14" t="s">
        <v>163</v>
      </c>
      <c r="BE309" s="110">
        <f t="shared" si="79"/>
        <v>0</v>
      </c>
      <c r="BF309" s="110">
        <f t="shared" si="80"/>
        <v>0</v>
      </c>
      <c r="BG309" s="110">
        <f t="shared" si="81"/>
        <v>0</v>
      </c>
      <c r="BH309" s="110">
        <f t="shared" si="82"/>
        <v>0</v>
      </c>
      <c r="BI309" s="110">
        <f t="shared" si="83"/>
        <v>0</v>
      </c>
      <c r="BJ309" s="14" t="s">
        <v>85</v>
      </c>
      <c r="BK309" s="110">
        <f t="shared" si="84"/>
        <v>0</v>
      </c>
      <c r="BL309" s="14" t="s">
        <v>228</v>
      </c>
      <c r="BM309" s="14" t="s">
        <v>772</v>
      </c>
    </row>
    <row r="310" spans="2:65" s="1" customFormat="1" ht="44.25" customHeight="1" x14ac:dyDescent="0.3">
      <c r="B310" s="132"/>
      <c r="C310" s="168" t="s">
        <v>773</v>
      </c>
      <c r="D310" s="168" t="s">
        <v>203</v>
      </c>
      <c r="E310" s="169" t="s">
        <v>774</v>
      </c>
      <c r="F310" s="250" t="s">
        <v>775</v>
      </c>
      <c r="G310" s="251"/>
      <c r="H310" s="251"/>
      <c r="I310" s="251"/>
      <c r="J310" s="170" t="s">
        <v>647</v>
      </c>
      <c r="K310" s="171">
        <v>7.1749999999999998</v>
      </c>
      <c r="L310" s="252">
        <v>0</v>
      </c>
      <c r="M310" s="251"/>
      <c r="N310" s="253">
        <f t="shared" si="75"/>
        <v>0</v>
      </c>
      <c r="O310" s="247"/>
      <c r="P310" s="247"/>
      <c r="Q310" s="247"/>
      <c r="R310" s="134"/>
      <c r="T310" s="165" t="s">
        <v>3</v>
      </c>
      <c r="U310" s="40" t="s">
        <v>41</v>
      </c>
      <c r="V310" s="32"/>
      <c r="W310" s="166">
        <f t="shared" si="76"/>
        <v>0</v>
      </c>
      <c r="X310" s="166">
        <v>1.7999999999999999E-2</v>
      </c>
      <c r="Y310" s="166">
        <f t="shared" si="77"/>
        <v>0.12914999999999999</v>
      </c>
      <c r="Z310" s="166">
        <v>0</v>
      </c>
      <c r="AA310" s="167">
        <f t="shared" si="78"/>
        <v>0</v>
      </c>
      <c r="AR310" s="14" t="s">
        <v>292</v>
      </c>
      <c r="AT310" s="14" t="s">
        <v>203</v>
      </c>
      <c r="AU310" s="14" t="s">
        <v>85</v>
      </c>
      <c r="AY310" s="14" t="s">
        <v>163</v>
      </c>
      <c r="BE310" s="110">
        <f t="shared" si="79"/>
        <v>0</v>
      </c>
      <c r="BF310" s="110">
        <f t="shared" si="80"/>
        <v>0</v>
      </c>
      <c r="BG310" s="110">
        <f t="shared" si="81"/>
        <v>0</v>
      </c>
      <c r="BH310" s="110">
        <f t="shared" si="82"/>
        <v>0</v>
      </c>
      <c r="BI310" s="110">
        <f t="shared" si="83"/>
        <v>0</v>
      </c>
      <c r="BJ310" s="14" t="s">
        <v>85</v>
      </c>
      <c r="BK310" s="110">
        <f t="shared" si="84"/>
        <v>0</v>
      </c>
      <c r="BL310" s="14" t="s">
        <v>228</v>
      </c>
      <c r="BM310" s="14" t="s">
        <v>776</v>
      </c>
    </row>
    <row r="311" spans="2:65" s="1" customFormat="1" ht="57" customHeight="1" x14ac:dyDescent="0.3">
      <c r="B311" s="132"/>
      <c r="C311" s="161" t="s">
        <v>777</v>
      </c>
      <c r="D311" s="161" t="s">
        <v>164</v>
      </c>
      <c r="E311" s="162" t="s">
        <v>768</v>
      </c>
      <c r="F311" s="246" t="s">
        <v>769</v>
      </c>
      <c r="G311" s="247"/>
      <c r="H311" s="247"/>
      <c r="I311" s="247"/>
      <c r="J311" s="163" t="s">
        <v>200</v>
      </c>
      <c r="K311" s="164">
        <v>27.9</v>
      </c>
      <c r="L311" s="248">
        <v>0</v>
      </c>
      <c r="M311" s="247"/>
      <c r="N311" s="249">
        <f t="shared" si="75"/>
        <v>0</v>
      </c>
      <c r="O311" s="247"/>
      <c r="P311" s="247"/>
      <c r="Q311" s="247"/>
      <c r="R311" s="134"/>
      <c r="T311" s="165" t="s">
        <v>3</v>
      </c>
      <c r="U311" s="40" t="s">
        <v>41</v>
      </c>
      <c r="V311" s="32"/>
      <c r="W311" s="166">
        <f t="shared" si="76"/>
        <v>0</v>
      </c>
      <c r="X311" s="166">
        <v>3.2699999999999999E-3</v>
      </c>
      <c r="Y311" s="166">
        <f t="shared" si="77"/>
        <v>9.1232999999999995E-2</v>
      </c>
      <c r="Z311" s="166">
        <v>0</v>
      </c>
      <c r="AA311" s="167">
        <f t="shared" si="78"/>
        <v>0</v>
      </c>
      <c r="AR311" s="14" t="s">
        <v>228</v>
      </c>
      <c r="AT311" s="14" t="s">
        <v>164</v>
      </c>
      <c r="AU311" s="14" t="s">
        <v>85</v>
      </c>
      <c r="AY311" s="14" t="s">
        <v>163</v>
      </c>
      <c r="BE311" s="110">
        <f t="shared" si="79"/>
        <v>0</v>
      </c>
      <c r="BF311" s="110">
        <f t="shared" si="80"/>
        <v>0</v>
      </c>
      <c r="BG311" s="110">
        <f t="shared" si="81"/>
        <v>0</v>
      </c>
      <c r="BH311" s="110">
        <f t="shared" si="82"/>
        <v>0</v>
      </c>
      <c r="BI311" s="110">
        <f t="shared" si="83"/>
        <v>0</v>
      </c>
      <c r="BJ311" s="14" t="s">
        <v>85</v>
      </c>
      <c r="BK311" s="110">
        <f t="shared" si="84"/>
        <v>0</v>
      </c>
      <c r="BL311" s="14" t="s">
        <v>228</v>
      </c>
      <c r="BM311" s="14" t="s">
        <v>778</v>
      </c>
    </row>
    <row r="312" spans="2:65" s="1" customFormat="1" ht="31.5" customHeight="1" x14ac:dyDescent="0.3">
      <c r="B312" s="132"/>
      <c r="C312" s="168" t="s">
        <v>779</v>
      </c>
      <c r="D312" s="168" t="s">
        <v>203</v>
      </c>
      <c r="E312" s="169" t="s">
        <v>780</v>
      </c>
      <c r="F312" s="250" t="s">
        <v>781</v>
      </c>
      <c r="G312" s="251"/>
      <c r="H312" s="251"/>
      <c r="I312" s="251"/>
      <c r="J312" s="170" t="s">
        <v>200</v>
      </c>
      <c r="K312" s="171">
        <v>28.457999999999998</v>
      </c>
      <c r="L312" s="252">
        <v>0</v>
      </c>
      <c r="M312" s="251"/>
      <c r="N312" s="253">
        <f t="shared" si="75"/>
        <v>0</v>
      </c>
      <c r="O312" s="247"/>
      <c r="P312" s="247"/>
      <c r="Q312" s="247"/>
      <c r="R312" s="134"/>
      <c r="T312" s="165" t="s">
        <v>3</v>
      </c>
      <c r="U312" s="40" t="s">
        <v>41</v>
      </c>
      <c r="V312" s="32"/>
      <c r="W312" s="166">
        <f t="shared" si="76"/>
        <v>0</v>
      </c>
      <c r="X312" s="166">
        <v>1.7999999999999999E-2</v>
      </c>
      <c r="Y312" s="166">
        <f t="shared" si="77"/>
        <v>0.51224399999999992</v>
      </c>
      <c r="Z312" s="166">
        <v>0</v>
      </c>
      <c r="AA312" s="167">
        <f t="shared" si="78"/>
        <v>0</v>
      </c>
      <c r="AR312" s="14" t="s">
        <v>292</v>
      </c>
      <c r="AT312" s="14" t="s">
        <v>203</v>
      </c>
      <c r="AU312" s="14" t="s">
        <v>85</v>
      </c>
      <c r="AY312" s="14" t="s">
        <v>163</v>
      </c>
      <c r="BE312" s="110">
        <f t="shared" si="79"/>
        <v>0</v>
      </c>
      <c r="BF312" s="110">
        <f t="shared" si="80"/>
        <v>0</v>
      </c>
      <c r="BG312" s="110">
        <f t="shared" si="81"/>
        <v>0</v>
      </c>
      <c r="BH312" s="110">
        <f t="shared" si="82"/>
        <v>0</v>
      </c>
      <c r="BI312" s="110">
        <f t="shared" si="83"/>
        <v>0</v>
      </c>
      <c r="BJ312" s="14" t="s">
        <v>85</v>
      </c>
      <c r="BK312" s="110">
        <f t="shared" si="84"/>
        <v>0</v>
      </c>
      <c r="BL312" s="14" t="s">
        <v>228</v>
      </c>
      <c r="BM312" s="14" t="s">
        <v>782</v>
      </c>
    </row>
    <row r="313" spans="2:65" s="1" customFormat="1" ht="31.5" customHeight="1" x14ac:dyDescent="0.3">
      <c r="B313" s="132"/>
      <c r="C313" s="161" t="s">
        <v>783</v>
      </c>
      <c r="D313" s="161" t="s">
        <v>164</v>
      </c>
      <c r="E313" s="162" t="s">
        <v>784</v>
      </c>
      <c r="F313" s="246" t="s">
        <v>785</v>
      </c>
      <c r="G313" s="247"/>
      <c r="H313" s="247"/>
      <c r="I313" s="247"/>
      <c r="J313" s="163" t="s">
        <v>554</v>
      </c>
      <c r="K313" s="172">
        <v>0</v>
      </c>
      <c r="L313" s="248">
        <v>0</v>
      </c>
      <c r="M313" s="247"/>
      <c r="N313" s="249">
        <f t="shared" si="75"/>
        <v>0</v>
      </c>
      <c r="O313" s="247"/>
      <c r="P313" s="247"/>
      <c r="Q313" s="247"/>
      <c r="R313" s="134"/>
      <c r="T313" s="165" t="s">
        <v>3</v>
      </c>
      <c r="U313" s="40" t="s">
        <v>41</v>
      </c>
      <c r="V313" s="32"/>
      <c r="W313" s="166">
        <f t="shared" si="76"/>
        <v>0</v>
      </c>
      <c r="X313" s="166">
        <v>0</v>
      </c>
      <c r="Y313" s="166">
        <f t="shared" si="77"/>
        <v>0</v>
      </c>
      <c r="Z313" s="166">
        <v>0</v>
      </c>
      <c r="AA313" s="167">
        <f t="shared" si="78"/>
        <v>0</v>
      </c>
      <c r="AR313" s="14" t="s">
        <v>228</v>
      </c>
      <c r="AT313" s="14" t="s">
        <v>164</v>
      </c>
      <c r="AU313" s="14" t="s">
        <v>85</v>
      </c>
      <c r="AY313" s="14" t="s">
        <v>163</v>
      </c>
      <c r="BE313" s="110">
        <f t="shared" si="79"/>
        <v>0</v>
      </c>
      <c r="BF313" s="110">
        <f t="shared" si="80"/>
        <v>0</v>
      </c>
      <c r="BG313" s="110">
        <f t="shared" si="81"/>
        <v>0</v>
      </c>
      <c r="BH313" s="110">
        <f t="shared" si="82"/>
        <v>0</v>
      </c>
      <c r="BI313" s="110">
        <f t="shared" si="83"/>
        <v>0</v>
      </c>
      <c r="BJ313" s="14" t="s">
        <v>85</v>
      </c>
      <c r="BK313" s="110">
        <f t="shared" si="84"/>
        <v>0</v>
      </c>
      <c r="BL313" s="14" t="s">
        <v>228</v>
      </c>
      <c r="BM313" s="14" t="s">
        <v>786</v>
      </c>
    </row>
    <row r="314" spans="2:65" s="10" customFormat="1" ht="29.85" customHeight="1" x14ac:dyDescent="0.3">
      <c r="B314" s="150"/>
      <c r="C314" s="151"/>
      <c r="D314" s="160" t="s">
        <v>133</v>
      </c>
      <c r="E314" s="160"/>
      <c r="F314" s="160"/>
      <c r="G314" s="160"/>
      <c r="H314" s="160"/>
      <c r="I314" s="160"/>
      <c r="J314" s="160"/>
      <c r="K314" s="160"/>
      <c r="L314" s="160"/>
      <c r="M314" s="160"/>
      <c r="N314" s="262">
        <f>BK314</f>
        <v>0</v>
      </c>
      <c r="O314" s="263"/>
      <c r="P314" s="263"/>
      <c r="Q314" s="263"/>
      <c r="R314" s="153"/>
      <c r="T314" s="154"/>
      <c r="U314" s="151"/>
      <c r="V314" s="151"/>
      <c r="W314" s="155">
        <f>SUM(W315:W318)</f>
        <v>0</v>
      </c>
      <c r="X314" s="151"/>
      <c r="Y314" s="155">
        <f>SUM(Y315:Y318)</f>
        <v>4.1610000000000003E-4</v>
      </c>
      <c r="Z314" s="151"/>
      <c r="AA314" s="156">
        <f>SUM(AA315:AA318)</f>
        <v>3.0000000000000001E-3</v>
      </c>
      <c r="AR314" s="157" t="s">
        <v>85</v>
      </c>
      <c r="AT314" s="158" t="s">
        <v>73</v>
      </c>
      <c r="AU314" s="158" t="s">
        <v>81</v>
      </c>
      <c r="AY314" s="157" t="s">
        <v>163</v>
      </c>
      <c r="BK314" s="159">
        <f>SUM(BK315:BK318)</f>
        <v>0</v>
      </c>
    </row>
    <row r="315" spans="2:65" s="1" customFormat="1" ht="22.5" customHeight="1" x14ac:dyDescent="0.3">
      <c r="B315" s="132"/>
      <c r="C315" s="161" t="s">
        <v>787</v>
      </c>
      <c r="D315" s="161" t="s">
        <v>164</v>
      </c>
      <c r="E315" s="162" t="s">
        <v>788</v>
      </c>
      <c r="F315" s="246" t="s">
        <v>789</v>
      </c>
      <c r="G315" s="247"/>
      <c r="H315" s="247"/>
      <c r="I315" s="247"/>
      <c r="J315" s="163" t="s">
        <v>231</v>
      </c>
      <c r="K315" s="164">
        <v>2.93</v>
      </c>
      <c r="L315" s="248">
        <v>0</v>
      </c>
      <c r="M315" s="247"/>
      <c r="N315" s="249">
        <f>ROUND(L315*K315,2)</f>
        <v>0</v>
      </c>
      <c r="O315" s="247"/>
      <c r="P315" s="247"/>
      <c r="Q315" s="247"/>
      <c r="R315" s="134"/>
      <c r="T315" s="165" t="s">
        <v>3</v>
      </c>
      <c r="U315" s="40" t="s">
        <v>41</v>
      </c>
      <c r="V315" s="32"/>
      <c r="W315" s="166">
        <f>V315*K315</f>
        <v>0</v>
      </c>
      <c r="X315" s="166">
        <v>4.0000000000000003E-5</v>
      </c>
      <c r="Y315" s="166">
        <f>X315*K315</f>
        <v>1.1720000000000002E-4</v>
      </c>
      <c r="Z315" s="166">
        <v>0</v>
      </c>
      <c r="AA315" s="167">
        <f>Z315*K315</f>
        <v>0</v>
      </c>
      <c r="AR315" s="14" t="s">
        <v>228</v>
      </c>
      <c r="AT315" s="14" t="s">
        <v>164</v>
      </c>
      <c r="AU315" s="14" t="s">
        <v>85</v>
      </c>
      <c r="AY315" s="14" t="s">
        <v>163</v>
      </c>
      <c r="BE315" s="110">
        <f>IF(U315="základná",N315,0)</f>
        <v>0</v>
      </c>
      <c r="BF315" s="110">
        <f>IF(U315="znížená",N315,0)</f>
        <v>0</v>
      </c>
      <c r="BG315" s="110">
        <f>IF(U315="zákl. prenesená",N315,0)</f>
        <v>0</v>
      </c>
      <c r="BH315" s="110">
        <f>IF(U315="zníž. prenesená",N315,0)</f>
        <v>0</v>
      </c>
      <c r="BI315" s="110">
        <f>IF(U315="nulová",N315,0)</f>
        <v>0</v>
      </c>
      <c r="BJ315" s="14" t="s">
        <v>85</v>
      </c>
      <c r="BK315" s="110">
        <f>ROUND(L315*K315,2)</f>
        <v>0</v>
      </c>
      <c r="BL315" s="14" t="s">
        <v>228</v>
      </c>
      <c r="BM315" s="14" t="s">
        <v>790</v>
      </c>
    </row>
    <row r="316" spans="2:65" s="1" customFormat="1" ht="31.5" customHeight="1" x14ac:dyDescent="0.3">
      <c r="B316" s="132"/>
      <c r="C316" s="168" t="s">
        <v>791</v>
      </c>
      <c r="D316" s="168" t="s">
        <v>203</v>
      </c>
      <c r="E316" s="169" t="s">
        <v>792</v>
      </c>
      <c r="F316" s="250" t="s">
        <v>793</v>
      </c>
      <c r="G316" s="251"/>
      <c r="H316" s="251"/>
      <c r="I316" s="251"/>
      <c r="J316" s="170" t="s">
        <v>231</v>
      </c>
      <c r="K316" s="171">
        <v>2.9889999999999999</v>
      </c>
      <c r="L316" s="252">
        <v>0</v>
      </c>
      <c r="M316" s="251"/>
      <c r="N316" s="253">
        <f>ROUND(L316*K316,2)</f>
        <v>0</v>
      </c>
      <c r="O316" s="247"/>
      <c r="P316" s="247"/>
      <c r="Q316" s="247"/>
      <c r="R316" s="134"/>
      <c r="T316" s="165" t="s">
        <v>3</v>
      </c>
      <c r="U316" s="40" t="s">
        <v>41</v>
      </c>
      <c r="V316" s="32"/>
      <c r="W316" s="166">
        <f>V316*K316</f>
        <v>0</v>
      </c>
      <c r="X316" s="166">
        <v>1E-4</v>
      </c>
      <c r="Y316" s="166">
        <f>X316*K316</f>
        <v>2.989E-4</v>
      </c>
      <c r="Z316" s="166">
        <v>0</v>
      </c>
      <c r="AA316" s="167">
        <f>Z316*K316</f>
        <v>0</v>
      </c>
      <c r="AR316" s="14" t="s">
        <v>292</v>
      </c>
      <c r="AT316" s="14" t="s">
        <v>203</v>
      </c>
      <c r="AU316" s="14" t="s">
        <v>85</v>
      </c>
      <c r="AY316" s="14" t="s">
        <v>163</v>
      </c>
      <c r="BE316" s="110">
        <f>IF(U316="základná",N316,0)</f>
        <v>0</v>
      </c>
      <c r="BF316" s="110">
        <f>IF(U316="znížená",N316,0)</f>
        <v>0</v>
      </c>
      <c r="BG316" s="110">
        <f>IF(U316="zákl. prenesená",N316,0)</f>
        <v>0</v>
      </c>
      <c r="BH316" s="110">
        <f>IF(U316="zníž. prenesená",N316,0)</f>
        <v>0</v>
      </c>
      <c r="BI316" s="110">
        <f>IF(U316="nulová",N316,0)</f>
        <v>0</v>
      </c>
      <c r="BJ316" s="14" t="s">
        <v>85</v>
      </c>
      <c r="BK316" s="110">
        <f>ROUND(L316*K316,2)</f>
        <v>0</v>
      </c>
      <c r="BL316" s="14" t="s">
        <v>228</v>
      </c>
      <c r="BM316" s="14" t="s">
        <v>794</v>
      </c>
    </row>
    <row r="317" spans="2:65" s="1" customFormat="1" ht="31.5" customHeight="1" x14ac:dyDescent="0.3">
      <c r="B317" s="132"/>
      <c r="C317" s="161" t="s">
        <v>795</v>
      </c>
      <c r="D317" s="161" t="s">
        <v>164</v>
      </c>
      <c r="E317" s="162" t="s">
        <v>796</v>
      </c>
      <c r="F317" s="246" t="s">
        <v>797</v>
      </c>
      <c r="G317" s="247"/>
      <c r="H317" s="247"/>
      <c r="I317" s="247"/>
      <c r="J317" s="163" t="s">
        <v>200</v>
      </c>
      <c r="K317" s="164">
        <v>3</v>
      </c>
      <c r="L317" s="248">
        <v>0</v>
      </c>
      <c r="M317" s="247"/>
      <c r="N317" s="249">
        <f>ROUND(L317*K317,2)</f>
        <v>0</v>
      </c>
      <c r="O317" s="247"/>
      <c r="P317" s="247"/>
      <c r="Q317" s="247"/>
      <c r="R317" s="134"/>
      <c r="T317" s="165" t="s">
        <v>3</v>
      </c>
      <c r="U317" s="40" t="s">
        <v>41</v>
      </c>
      <c r="V317" s="32"/>
      <c r="W317" s="166">
        <f>V317*K317</f>
        <v>0</v>
      </c>
      <c r="X317" s="166">
        <v>0</v>
      </c>
      <c r="Y317" s="166">
        <f>X317*K317</f>
        <v>0</v>
      </c>
      <c r="Z317" s="166">
        <v>1E-3</v>
      </c>
      <c r="AA317" s="167">
        <f>Z317*K317</f>
        <v>3.0000000000000001E-3</v>
      </c>
      <c r="AR317" s="14" t="s">
        <v>228</v>
      </c>
      <c r="AT317" s="14" t="s">
        <v>164</v>
      </c>
      <c r="AU317" s="14" t="s">
        <v>85</v>
      </c>
      <c r="AY317" s="14" t="s">
        <v>163</v>
      </c>
      <c r="BE317" s="110">
        <f>IF(U317="základná",N317,0)</f>
        <v>0</v>
      </c>
      <c r="BF317" s="110">
        <f>IF(U317="znížená",N317,0)</f>
        <v>0</v>
      </c>
      <c r="BG317" s="110">
        <f>IF(U317="zákl. prenesená",N317,0)</f>
        <v>0</v>
      </c>
      <c r="BH317" s="110">
        <f>IF(U317="zníž. prenesená",N317,0)</f>
        <v>0</v>
      </c>
      <c r="BI317" s="110">
        <f>IF(U317="nulová",N317,0)</f>
        <v>0</v>
      </c>
      <c r="BJ317" s="14" t="s">
        <v>85</v>
      </c>
      <c r="BK317" s="110">
        <f>ROUND(L317*K317,2)</f>
        <v>0</v>
      </c>
      <c r="BL317" s="14" t="s">
        <v>228</v>
      </c>
      <c r="BM317" s="14" t="s">
        <v>798</v>
      </c>
    </row>
    <row r="318" spans="2:65" s="1" customFormat="1" ht="31.5" customHeight="1" x14ac:dyDescent="0.3">
      <c r="B318" s="132"/>
      <c r="C318" s="161" t="s">
        <v>799</v>
      </c>
      <c r="D318" s="161" t="s">
        <v>164</v>
      </c>
      <c r="E318" s="162" t="s">
        <v>800</v>
      </c>
      <c r="F318" s="246" t="s">
        <v>801</v>
      </c>
      <c r="G318" s="247"/>
      <c r="H318" s="247"/>
      <c r="I318" s="247"/>
      <c r="J318" s="163" t="s">
        <v>554</v>
      </c>
      <c r="K318" s="172">
        <v>0</v>
      </c>
      <c r="L318" s="248">
        <v>0</v>
      </c>
      <c r="M318" s="247"/>
      <c r="N318" s="249">
        <f>ROUND(L318*K318,2)</f>
        <v>0</v>
      </c>
      <c r="O318" s="247"/>
      <c r="P318" s="247"/>
      <c r="Q318" s="247"/>
      <c r="R318" s="134"/>
      <c r="T318" s="165" t="s">
        <v>3</v>
      </c>
      <c r="U318" s="40" t="s">
        <v>41</v>
      </c>
      <c r="V318" s="32"/>
      <c r="W318" s="166">
        <f>V318*K318</f>
        <v>0</v>
      </c>
      <c r="X318" s="166">
        <v>0</v>
      </c>
      <c r="Y318" s="166">
        <f>X318*K318</f>
        <v>0</v>
      </c>
      <c r="Z318" s="166">
        <v>0</v>
      </c>
      <c r="AA318" s="167">
        <f>Z318*K318</f>
        <v>0</v>
      </c>
      <c r="AR318" s="14" t="s">
        <v>228</v>
      </c>
      <c r="AT318" s="14" t="s">
        <v>164</v>
      </c>
      <c r="AU318" s="14" t="s">
        <v>85</v>
      </c>
      <c r="AY318" s="14" t="s">
        <v>163</v>
      </c>
      <c r="BE318" s="110">
        <f>IF(U318="základná",N318,0)</f>
        <v>0</v>
      </c>
      <c r="BF318" s="110">
        <f>IF(U318="znížená",N318,0)</f>
        <v>0</v>
      </c>
      <c r="BG318" s="110">
        <f>IF(U318="zákl. prenesená",N318,0)</f>
        <v>0</v>
      </c>
      <c r="BH318" s="110">
        <f>IF(U318="zníž. prenesená",N318,0)</f>
        <v>0</v>
      </c>
      <c r="BI318" s="110">
        <f>IF(U318="nulová",N318,0)</f>
        <v>0</v>
      </c>
      <c r="BJ318" s="14" t="s">
        <v>85</v>
      </c>
      <c r="BK318" s="110">
        <f>ROUND(L318*K318,2)</f>
        <v>0</v>
      </c>
      <c r="BL318" s="14" t="s">
        <v>228</v>
      </c>
      <c r="BM318" s="14" t="s">
        <v>802</v>
      </c>
    </row>
    <row r="319" spans="2:65" s="10" customFormat="1" ht="29.85" customHeight="1" x14ac:dyDescent="0.3">
      <c r="B319" s="150"/>
      <c r="C319" s="151"/>
      <c r="D319" s="160" t="s">
        <v>134</v>
      </c>
      <c r="E319" s="160"/>
      <c r="F319" s="160"/>
      <c r="G319" s="160"/>
      <c r="H319" s="160"/>
      <c r="I319" s="160"/>
      <c r="J319" s="160"/>
      <c r="K319" s="160"/>
      <c r="L319" s="160"/>
      <c r="M319" s="160"/>
      <c r="N319" s="262">
        <f>BK319</f>
        <v>0</v>
      </c>
      <c r="O319" s="263"/>
      <c r="P319" s="263"/>
      <c r="Q319" s="263"/>
      <c r="R319" s="153"/>
      <c r="T319" s="154"/>
      <c r="U319" s="151"/>
      <c r="V319" s="151"/>
      <c r="W319" s="155">
        <f>SUM(W320:W324)</f>
        <v>0</v>
      </c>
      <c r="X319" s="151"/>
      <c r="Y319" s="155">
        <f>SUM(Y320:Y324)</f>
        <v>1.0685309999999999</v>
      </c>
      <c r="Z319" s="151"/>
      <c r="AA319" s="156">
        <f>SUM(AA320:AA324)</f>
        <v>0</v>
      </c>
      <c r="AR319" s="157" t="s">
        <v>85</v>
      </c>
      <c r="AT319" s="158" t="s">
        <v>73</v>
      </c>
      <c r="AU319" s="158" t="s">
        <v>81</v>
      </c>
      <c r="AY319" s="157" t="s">
        <v>163</v>
      </c>
      <c r="BK319" s="159">
        <f>SUM(BK320:BK324)</f>
        <v>0</v>
      </c>
    </row>
    <row r="320" spans="2:65" s="1" customFormat="1" ht="44.25" customHeight="1" x14ac:dyDescent="0.3">
      <c r="B320" s="132"/>
      <c r="C320" s="161" t="s">
        <v>803</v>
      </c>
      <c r="D320" s="161" t="s">
        <v>164</v>
      </c>
      <c r="E320" s="162" t="s">
        <v>804</v>
      </c>
      <c r="F320" s="246" t="s">
        <v>805</v>
      </c>
      <c r="G320" s="247"/>
      <c r="H320" s="247"/>
      <c r="I320" s="247"/>
      <c r="J320" s="163" t="s">
        <v>200</v>
      </c>
      <c r="K320" s="164">
        <v>40.584000000000003</v>
      </c>
      <c r="L320" s="248">
        <v>0</v>
      </c>
      <c r="M320" s="247"/>
      <c r="N320" s="249">
        <f>ROUND(L320*K320,2)</f>
        <v>0</v>
      </c>
      <c r="O320" s="247"/>
      <c r="P320" s="247"/>
      <c r="Q320" s="247"/>
      <c r="R320" s="134"/>
      <c r="T320" s="165" t="s">
        <v>3</v>
      </c>
      <c r="U320" s="40" t="s">
        <v>41</v>
      </c>
      <c r="V320" s="32"/>
      <c r="W320" s="166">
        <f>V320*K320</f>
        <v>0</v>
      </c>
      <c r="X320" s="166">
        <v>3.3500000000000001E-3</v>
      </c>
      <c r="Y320" s="166">
        <f>X320*K320</f>
        <v>0.13595640000000001</v>
      </c>
      <c r="Z320" s="166">
        <v>0</v>
      </c>
      <c r="AA320" s="167">
        <f>Z320*K320</f>
        <v>0</v>
      </c>
      <c r="AR320" s="14" t="s">
        <v>228</v>
      </c>
      <c r="AT320" s="14" t="s">
        <v>164</v>
      </c>
      <c r="AU320" s="14" t="s">
        <v>85</v>
      </c>
      <c r="AY320" s="14" t="s">
        <v>163</v>
      </c>
      <c r="BE320" s="110">
        <f>IF(U320="základná",N320,0)</f>
        <v>0</v>
      </c>
      <c r="BF320" s="110">
        <f>IF(U320="znížená",N320,0)</f>
        <v>0</v>
      </c>
      <c r="BG320" s="110">
        <f>IF(U320="zákl. prenesená",N320,0)</f>
        <v>0</v>
      </c>
      <c r="BH320" s="110">
        <f>IF(U320="zníž. prenesená",N320,0)</f>
        <v>0</v>
      </c>
      <c r="BI320" s="110">
        <f>IF(U320="nulová",N320,0)</f>
        <v>0</v>
      </c>
      <c r="BJ320" s="14" t="s">
        <v>85</v>
      </c>
      <c r="BK320" s="110">
        <f>ROUND(L320*K320,2)</f>
        <v>0</v>
      </c>
      <c r="BL320" s="14" t="s">
        <v>228</v>
      </c>
      <c r="BM320" s="14" t="s">
        <v>806</v>
      </c>
    </row>
    <row r="321" spans="2:65" s="1" customFormat="1" ht="31.5" customHeight="1" x14ac:dyDescent="0.3">
      <c r="B321" s="132"/>
      <c r="C321" s="168" t="s">
        <v>807</v>
      </c>
      <c r="D321" s="168" t="s">
        <v>203</v>
      </c>
      <c r="E321" s="169" t="s">
        <v>808</v>
      </c>
      <c r="F321" s="250" t="s">
        <v>809</v>
      </c>
      <c r="G321" s="251"/>
      <c r="H321" s="251"/>
      <c r="I321" s="251"/>
      <c r="J321" s="170" t="s">
        <v>200</v>
      </c>
      <c r="K321" s="171">
        <v>41.396000000000001</v>
      </c>
      <c r="L321" s="252">
        <v>0</v>
      </c>
      <c r="M321" s="251"/>
      <c r="N321" s="253">
        <f>ROUND(L321*K321,2)</f>
        <v>0</v>
      </c>
      <c r="O321" s="247"/>
      <c r="P321" s="247"/>
      <c r="Q321" s="247"/>
      <c r="R321" s="134"/>
      <c r="T321" s="165" t="s">
        <v>3</v>
      </c>
      <c r="U321" s="40" t="s">
        <v>41</v>
      </c>
      <c r="V321" s="32"/>
      <c r="W321" s="166">
        <f>V321*K321</f>
        <v>0</v>
      </c>
      <c r="X321" s="166">
        <v>1.01E-2</v>
      </c>
      <c r="Y321" s="166">
        <f>X321*K321</f>
        <v>0.41809960000000002</v>
      </c>
      <c r="Z321" s="166">
        <v>0</v>
      </c>
      <c r="AA321" s="167">
        <f>Z321*K321</f>
        <v>0</v>
      </c>
      <c r="AR321" s="14" t="s">
        <v>292</v>
      </c>
      <c r="AT321" s="14" t="s">
        <v>203</v>
      </c>
      <c r="AU321" s="14" t="s">
        <v>85</v>
      </c>
      <c r="AY321" s="14" t="s">
        <v>163</v>
      </c>
      <c r="BE321" s="110">
        <f>IF(U321="základná",N321,0)</f>
        <v>0</v>
      </c>
      <c r="BF321" s="110">
        <f>IF(U321="znížená",N321,0)</f>
        <v>0</v>
      </c>
      <c r="BG321" s="110">
        <f>IF(U321="zákl. prenesená",N321,0)</f>
        <v>0</v>
      </c>
      <c r="BH321" s="110">
        <f>IF(U321="zníž. prenesená",N321,0)</f>
        <v>0</v>
      </c>
      <c r="BI321" s="110">
        <f>IF(U321="nulová",N321,0)</f>
        <v>0</v>
      </c>
      <c r="BJ321" s="14" t="s">
        <v>85</v>
      </c>
      <c r="BK321" s="110">
        <f>ROUND(L321*K321,2)</f>
        <v>0</v>
      </c>
      <c r="BL321" s="14" t="s">
        <v>228</v>
      </c>
      <c r="BM321" s="14" t="s">
        <v>810</v>
      </c>
    </row>
    <row r="322" spans="2:65" s="1" customFormat="1" ht="44.25" customHeight="1" x14ac:dyDescent="0.3">
      <c r="B322" s="132"/>
      <c r="C322" s="161" t="s">
        <v>811</v>
      </c>
      <c r="D322" s="161" t="s">
        <v>164</v>
      </c>
      <c r="E322" s="162" t="s">
        <v>812</v>
      </c>
      <c r="F322" s="246" t="s">
        <v>813</v>
      </c>
      <c r="G322" s="247"/>
      <c r="H322" s="247"/>
      <c r="I322" s="247"/>
      <c r="J322" s="163" t="s">
        <v>200</v>
      </c>
      <c r="K322" s="164">
        <v>32.5</v>
      </c>
      <c r="L322" s="248">
        <v>0</v>
      </c>
      <c r="M322" s="247"/>
      <c r="N322" s="249">
        <f>ROUND(L322*K322,2)</f>
        <v>0</v>
      </c>
      <c r="O322" s="247"/>
      <c r="P322" s="247"/>
      <c r="Q322" s="247"/>
      <c r="R322" s="134"/>
      <c r="T322" s="165" t="s">
        <v>3</v>
      </c>
      <c r="U322" s="40" t="s">
        <v>41</v>
      </c>
      <c r="V322" s="32"/>
      <c r="W322" s="166">
        <f>V322*K322</f>
        <v>0</v>
      </c>
      <c r="X322" s="166">
        <v>3.5899999999999999E-3</v>
      </c>
      <c r="Y322" s="166">
        <f>X322*K322</f>
        <v>0.116675</v>
      </c>
      <c r="Z322" s="166">
        <v>0</v>
      </c>
      <c r="AA322" s="167">
        <f>Z322*K322</f>
        <v>0</v>
      </c>
      <c r="AR322" s="14" t="s">
        <v>228</v>
      </c>
      <c r="AT322" s="14" t="s">
        <v>164</v>
      </c>
      <c r="AU322" s="14" t="s">
        <v>85</v>
      </c>
      <c r="AY322" s="14" t="s">
        <v>163</v>
      </c>
      <c r="BE322" s="110">
        <f>IF(U322="základná",N322,0)</f>
        <v>0</v>
      </c>
      <c r="BF322" s="110">
        <f>IF(U322="znížená",N322,0)</f>
        <v>0</v>
      </c>
      <c r="BG322" s="110">
        <f>IF(U322="zákl. prenesená",N322,0)</f>
        <v>0</v>
      </c>
      <c r="BH322" s="110">
        <f>IF(U322="zníž. prenesená",N322,0)</f>
        <v>0</v>
      </c>
      <c r="BI322" s="110">
        <f>IF(U322="nulová",N322,0)</f>
        <v>0</v>
      </c>
      <c r="BJ322" s="14" t="s">
        <v>85</v>
      </c>
      <c r="BK322" s="110">
        <f>ROUND(L322*K322,2)</f>
        <v>0</v>
      </c>
      <c r="BL322" s="14" t="s">
        <v>228</v>
      </c>
      <c r="BM322" s="14" t="s">
        <v>814</v>
      </c>
    </row>
    <row r="323" spans="2:65" s="1" customFormat="1" ht="31.5" customHeight="1" x14ac:dyDescent="0.3">
      <c r="B323" s="132"/>
      <c r="C323" s="168" t="s">
        <v>815</v>
      </c>
      <c r="D323" s="168" t="s">
        <v>203</v>
      </c>
      <c r="E323" s="169" t="s">
        <v>816</v>
      </c>
      <c r="F323" s="250" t="s">
        <v>817</v>
      </c>
      <c r="G323" s="251"/>
      <c r="H323" s="251"/>
      <c r="I323" s="251"/>
      <c r="J323" s="170" t="s">
        <v>200</v>
      </c>
      <c r="K323" s="171">
        <v>33.15</v>
      </c>
      <c r="L323" s="252">
        <v>0</v>
      </c>
      <c r="M323" s="251"/>
      <c r="N323" s="253">
        <f>ROUND(L323*K323,2)</f>
        <v>0</v>
      </c>
      <c r="O323" s="247"/>
      <c r="P323" s="247"/>
      <c r="Q323" s="247"/>
      <c r="R323" s="134"/>
      <c r="T323" s="165" t="s">
        <v>3</v>
      </c>
      <c r="U323" s="40" t="s">
        <v>41</v>
      </c>
      <c r="V323" s="32"/>
      <c r="W323" s="166">
        <f>V323*K323</f>
        <v>0</v>
      </c>
      <c r="X323" s="166">
        <v>1.2E-2</v>
      </c>
      <c r="Y323" s="166">
        <f>X323*K323</f>
        <v>0.39779999999999999</v>
      </c>
      <c r="Z323" s="166">
        <v>0</v>
      </c>
      <c r="AA323" s="167">
        <f>Z323*K323</f>
        <v>0</v>
      </c>
      <c r="AR323" s="14" t="s">
        <v>292</v>
      </c>
      <c r="AT323" s="14" t="s">
        <v>203</v>
      </c>
      <c r="AU323" s="14" t="s">
        <v>85</v>
      </c>
      <c r="AY323" s="14" t="s">
        <v>163</v>
      </c>
      <c r="BE323" s="110">
        <f>IF(U323="základná",N323,0)</f>
        <v>0</v>
      </c>
      <c r="BF323" s="110">
        <f>IF(U323="znížená",N323,0)</f>
        <v>0</v>
      </c>
      <c r="BG323" s="110">
        <f>IF(U323="zákl. prenesená",N323,0)</f>
        <v>0</v>
      </c>
      <c r="BH323" s="110">
        <f>IF(U323="zníž. prenesená",N323,0)</f>
        <v>0</v>
      </c>
      <c r="BI323" s="110">
        <f>IF(U323="nulová",N323,0)</f>
        <v>0</v>
      </c>
      <c r="BJ323" s="14" t="s">
        <v>85</v>
      </c>
      <c r="BK323" s="110">
        <f>ROUND(L323*K323,2)</f>
        <v>0</v>
      </c>
      <c r="BL323" s="14" t="s">
        <v>228</v>
      </c>
      <c r="BM323" s="14" t="s">
        <v>818</v>
      </c>
    </row>
    <row r="324" spans="2:65" s="1" customFormat="1" ht="31.5" customHeight="1" x14ac:dyDescent="0.3">
      <c r="B324" s="132"/>
      <c r="C324" s="161" t="s">
        <v>819</v>
      </c>
      <c r="D324" s="161" t="s">
        <v>164</v>
      </c>
      <c r="E324" s="162" t="s">
        <v>820</v>
      </c>
      <c r="F324" s="246" t="s">
        <v>821</v>
      </c>
      <c r="G324" s="247"/>
      <c r="H324" s="247"/>
      <c r="I324" s="247"/>
      <c r="J324" s="163" t="s">
        <v>554</v>
      </c>
      <c r="K324" s="172">
        <v>0</v>
      </c>
      <c r="L324" s="248">
        <v>0</v>
      </c>
      <c r="M324" s="247"/>
      <c r="N324" s="249">
        <f>ROUND(L324*K324,2)</f>
        <v>0</v>
      </c>
      <c r="O324" s="247"/>
      <c r="P324" s="247"/>
      <c r="Q324" s="247"/>
      <c r="R324" s="134"/>
      <c r="T324" s="165" t="s">
        <v>3</v>
      </c>
      <c r="U324" s="40" t="s">
        <v>41</v>
      </c>
      <c r="V324" s="32"/>
      <c r="W324" s="166">
        <f>V324*K324</f>
        <v>0</v>
      </c>
      <c r="X324" s="166">
        <v>0</v>
      </c>
      <c r="Y324" s="166">
        <f>X324*K324</f>
        <v>0</v>
      </c>
      <c r="Z324" s="166">
        <v>0</v>
      </c>
      <c r="AA324" s="167">
        <f>Z324*K324</f>
        <v>0</v>
      </c>
      <c r="AR324" s="14" t="s">
        <v>228</v>
      </c>
      <c r="AT324" s="14" t="s">
        <v>164</v>
      </c>
      <c r="AU324" s="14" t="s">
        <v>85</v>
      </c>
      <c r="AY324" s="14" t="s">
        <v>163</v>
      </c>
      <c r="BE324" s="110">
        <f>IF(U324="základná",N324,0)</f>
        <v>0</v>
      </c>
      <c r="BF324" s="110">
        <f>IF(U324="znížená",N324,0)</f>
        <v>0</v>
      </c>
      <c r="BG324" s="110">
        <f>IF(U324="zákl. prenesená",N324,0)</f>
        <v>0</v>
      </c>
      <c r="BH324" s="110">
        <f>IF(U324="zníž. prenesená",N324,0)</f>
        <v>0</v>
      </c>
      <c r="BI324" s="110">
        <f>IF(U324="nulová",N324,0)</f>
        <v>0</v>
      </c>
      <c r="BJ324" s="14" t="s">
        <v>85</v>
      </c>
      <c r="BK324" s="110">
        <f>ROUND(L324*K324,2)</f>
        <v>0</v>
      </c>
      <c r="BL324" s="14" t="s">
        <v>228</v>
      </c>
      <c r="BM324" s="14" t="s">
        <v>822</v>
      </c>
    </row>
    <row r="325" spans="2:65" s="10" customFormat="1" ht="29.85" customHeight="1" x14ac:dyDescent="0.3">
      <c r="B325" s="150"/>
      <c r="C325" s="151"/>
      <c r="D325" s="160" t="s">
        <v>135</v>
      </c>
      <c r="E325" s="160"/>
      <c r="F325" s="160"/>
      <c r="G325" s="160"/>
      <c r="H325" s="160"/>
      <c r="I325" s="160"/>
      <c r="J325" s="160"/>
      <c r="K325" s="160"/>
      <c r="L325" s="160"/>
      <c r="M325" s="160"/>
      <c r="N325" s="262">
        <f>BK325</f>
        <v>0</v>
      </c>
      <c r="O325" s="263"/>
      <c r="P325" s="263"/>
      <c r="Q325" s="263"/>
      <c r="R325" s="153"/>
      <c r="T325" s="154"/>
      <c r="U325" s="151"/>
      <c r="V325" s="151"/>
      <c r="W325" s="155">
        <f>SUM(W326:W327)</f>
        <v>0</v>
      </c>
      <c r="X325" s="151"/>
      <c r="Y325" s="155">
        <f>SUM(Y326:Y327)</f>
        <v>8.1852000000000001E-3</v>
      </c>
      <c r="Z325" s="151"/>
      <c r="AA325" s="156">
        <f>SUM(AA326:AA327)</f>
        <v>0</v>
      </c>
      <c r="AR325" s="157" t="s">
        <v>85</v>
      </c>
      <c r="AT325" s="158" t="s">
        <v>73</v>
      </c>
      <c r="AU325" s="158" t="s">
        <v>81</v>
      </c>
      <c r="AY325" s="157" t="s">
        <v>163</v>
      </c>
      <c r="BK325" s="159">
        <f>SUM(BK326:BK327)</f>
        <v>0</v>
      </c>
    </row>
    <row r="326" spans="2:65" s="1" customFormat="1" ht="31.5" customHeight="1" x14ac:dyDescent="0.3">
      <c r="B326" s="132"/>
      <c r="C326" s="161" t="s">
        <v>823</v>
      </c>
      <c r="D326" s="161" t="s">
        <v>164</v>
      </c>
      <c r="E326" s="162" t="s">
        <v>824</v>
      </c>
      <c r="F326" s="246" t="s">
        <v>825</v>
      </c>
      <c r="G326" s="247"/>
      <c r="H326" s="247"/>
      <c r="I326" s="247"/>
      <c r="J326" s="163" t="s">
        <v>200</v>
      </c>
      <c r="K326" s="164">
        <v>6</v>
      </c>
      <c r="L326" s="248">
        <v>0</v>
      </c>
      <c r="M326" s="247"/>
      <c r="N326" s="249">
        <f>ROUND(L326*K326,2)</f>
        <v>0</v>
      </c>
      <c r="O326" s="247"/>
      <c r="P326" s="247"/>
      <c r="Q326" s="247"/>
      <c r="R326" s="134"/>
      <c r="T326" s="165" t="s">
        <v>3</v>
      </c>
      <c r="U326" s="40" t="s">
        <v>41</v>
      </c>
      <c r="V326" s="32"/>
      <c r="W326" s="166">
        <f>V326*K326</f>
        <v>0</v>
      </c>
      <c r="X326" s="166">
        <v>2.4000000000000001E-4</v>
      </c>
      <c r="Y326" s="166">
        <f>X326*K326</f>
        <v>1.4400000000000001E-3</v>
      </c>
      <c r="Z326" s="166">
        <v>0</v>
      </c>
      <c r="AA326" s="167">
        <f>Z326*K326</f>
        <v>0</v>
      </c>
      <c r="AR326" s="14" t="s">
        <v>228</v>
      </c>
      <c r="AT326" s="14" t="s">
        <v>164</v>
      </c>
      <c r="AU326" s="14" t="s">
        <v>85</v>
      </c>
      <c r="AY326" s="14" t="s">
        <v>163</v>
      </c>
      <c r="BE326" s="110">
        <f>IF(U326="základná",N326,0)</f>
        <v>0</v>
      </c>
      <c r="BF326" s="110">
        <f>IF(U326="znížená",N326,0)</f>
        <v>0</v>
      </c>
      <c r="BG326" s="110">
        <f>IF(U326="zákl. prenesená",N326,0)</f>
        <v>0</v>
      </c>
      <c r="BH326" s="110">
        <f>IF(U326="zníž. prenesená",N326,0)</f>
        <v>0</v>
      </c>
      <c r="BI326" s="110">
        <f>IF(U326="nulová",N326,0)</f>
        <v>0</v>
      </c>
      <c r="BJ326" s="14" t="s">
        <v>85</v>
      </c>
      <c r="BK326" s="110">
        <f>ROUND(L326*K326,2)</f>
        <v>0</v>
      </c>
      <c r="BL326" s="14" t="s">
        <v>228</v>
      </c>
      <c r="BM326" s="14" t="s">
        <v>826</v>
      </c>
    </row>
    <row r="327" spans="2:65" s="1" customFormat="1" ht="31.5" customHeight="1" x14ac:dyDescent="0.3">
      <c r="B327" s="132"/>
      <c r="C327" s="161" t="s">
        <v>827</v>
      </c>
      <c r="D327" s="161" t="s">
        <v>164</v>
      </c>
      <c r="E327" s="162" t="s">
        <v>828</v>
      </c>
      <c r="F327" s="246" t="s">
        <v>829</v>
      </c>
      <c r="G327" s="247"/>
      <c r="H327" s="247"/>
      <c r="I327" s="247"/>
      <c r="J327" s="163" t="s">
        <v>200</v>
      </c>
      <c r="K327" s="164">
        <v>20.440000000000001</v>
      </c>
      <c r="L327" s="248">
        <v>0</v>
      </c>
      <c r="M327" s="247"/>
      <c r="N327" s="249">
        <f>ROUND(L327*K327,2)</f>
        <v>0</v>
      </c>
      <c r="O327" s="247"/>
      <c r="P327" s="247"/>
      <c r="Q327" s="247"/>
      <c r="R327" s="134"/>
      <c r="T327" s="165" t="s">
        <v>3</v>
      </c>
      <c r="U327" s="40" t="s">
        <v>41</v>
      </c>
      <c r="V327" s="32"/>
      <c r="W327" s="166">
        <f>V327*K327</f>
        <v>0</v>
      </c>
      <c r="X327" s="166">
        <v>3.3E-4</v>
      </c>
      <c r="Y327" s="166">
        <f>X327*K327</f>
        <v>6.7452000000000007E-3</v>
      </c>
      <c r="Z327" s="166">
        <v>0</v>
      </c>
      <c r="AA327" s="167">
        <f>Z327*K327</f>
        <v>0</v>
      </c>
      <c r="AR327" s="14" t="s">
        <v>228</v>
      </c>
      <c r="AT327" s="14" t="s">
        <v>164</v>
      </c>
      <c r="AU327" s="14" t="s">
        <v>85</v>
      </c>
      <c r="AY327" s="14" t="s">
        <v>163</v>
      </c>
      <c r="BE327" s="110">
        <f>IF(U327="základná",N327,0)</f>
        <v>0</v>
      </c>
      <c r="BF327" s="110">
        <f>IF(U327="znížená",N327,0)</f>
        <v>0</v>
      </c>
      <c r="BG327" s="110">
        <f>IF(U327="zákl. prenesená",N327,0)</f>
        <v>0</v>
      </c>
      <c r="BH327" s="110">
        <f>IF(U327="zníž. prenesená",N327,0)</f>
        <v>0</v>
      </c>
      <c r="BI327" s="110">
        <f>IF(U327="nulová",N327,0)</f>
        <v>0</v>
      </c>
      <c r="BJ327" s="14" t="s">
        <v>85</v>
      </c>
      <c r="BK327" s="110">
        <f>ROUND(L327*K327,2)</f>
        <v>0</v>
      </c>
      <c r="BL327" s="14" t="s">
        <v>228</v>
      </c>
      <c r="BM327" s="14" t="s">
        <v>830</v>
      </c>
    </row>
    <row r="328" spans="2:65" s="10" customFormat="1" ht="29.85" customHeight="1" x14ac:dyDescent="0.3">
      <c r="B328" s="150"/>
      <c r="C328" s="151"/>
      <c r="D328" s="160" t="s">
        <v>136</v>
      </c>
      <c r="E328" s="160"/>
      <c r="F328" s="160"/>
      <c r="G328" s="160"/>
      <c r="H328" s="160"/>
      <c r="I328" s="160"/>
      <c r="J328" s="160"/>
      <c r="K328" s="160"/>
      <c r="L328" s="160"/>
      <c r="M328" s="160"/>
      <c r="N328" s="262">
        <f>BK328</f>
        <v>0</v>
      </c>
      <c r="O328" s="263"/>
      <c r="P328" s="263"/>
      <c r="Q328" s="263"/>
      <c r="R328" s="153"/>
      <c r="T328" s="154"/>
      <c r="U328" s="151"/>
      <c r="V328" s="151"/>
      <c r="W328" s="155">
        <f>SUM(W329:W333)</f>
        <v>0</v>
      </c>
      <c r="X328" s="151"/>
      <c r="Y328" s="155">
        <f>SUM(Y329:Y333)</f>
        <v>0.52919227999999996</v>
      </c>
      <c r="Z328" s="151"/>
      <c r="AA328" s="156">
        <f>SUM(AA329:AA333)</f>
        <v>0</v>
      </c>
      <c r="AR328" s="157" t="s">
        <v>85</v>
      </c>
      <c r="AT328" s="158" t="s">
        <v>73</v>
      </c>
      <c r="AU328" s="158" t="s">
        <v>81</v>
      </c>
      <c r="AY328" s="157" t="s">
        <v>163</v>
      </c>
      <c r="BK328" s="159">
        <f>SUM(BK329:BK333)</f>
        <v>0</v>
      </c>
    </row>
    <row r="329" spans="2:65" s="1" customFormat="1" ht="31.5" customHeight="1" x14ac:dyDescent="0.3">
      <c r="B329" s="132"/>
      <c r="C329" s="161" t="s">
        <v>831</v>
      </c>
      <c r="D329" s="161" t="s">
        <v>164</v>
      </c>
      <c r="E329" s="162" t="s">
        <v>832</v>
      </c>
      <c r="F329" s="246" t="s">
        <v>833</v>
      </c>
      <c r="G329" s="247"/>
      <c r="H329" s="247"/>
      <c r="I329" s="247"/>
      <c r="J329" s="163" t="s">
        <v>200</v>
      </c>
      <c r="K329" s="164">
        <v>914.77800000000002</v>
      </c>
      <c r="L329" s="248">
        <v>0</v>
      </c>
      <c r="M329" s="247"/>
      <c r="N329" s="249">
        <f>ROUND(L329*K329,2)</f>
        <v>0</v>
      </c>
      <c r="O329" s="247"/>
      <c r="P329" s="247"/>
      <c r="Q329" s="247"/>
      <c r="R329" s="134"/>
      <c r="T329" s="165" t="s">
        <v>3</v>
      </c>
      <c r="U329" s="40" t="s">
        <v>41</v>
      </c>
      <c r="V329" s="32"/>
      <c r="W329" s="166">
        <f>V329*K329</f>
        <v>0</v>
      </c>
      <c r="X329" s="166">
        <v>0</v>
      </c>
      <c r="Y329" s="166">
        <f>X329*K329</f>
        <v>0</v>
      </c>
      <c r="Z329" s="166">
        <v>0</v>
      </c>
      <c r="AA329" s="167">
        <f>Z329*K329</f>
        <v>0</v>
      </c>
      <c r="AR329" s="14" t="s">
        <v>228</v>
      </c>
      <c r="AT329" s="14" t="s">
        <v>164</v>
      </c>
      <c r="AU329" s="14" t="s">
        <v>85</v>
      </c>
      <c r="AY329" s="14" t="s">
        <v>163</v>
      </c>
      <c r="BE329" s="110">
        <f>IF(U329="základná",N329,0)</f>
        <v>0</v>
      </c>
      <c r="BF329" s="110">
        <f>IF(U329="znížená",N329,0)</f>
        <v>0</v>
      </c>
      <c r="BG329" s="110">
        <f>IF(U329="zákl. prenesená",N329,0)</f>
        <v>0</v>
      </c>
      <c r="BH329" s="110">
        <f>IF(U329="zníž. prenesená",N329,0)</f>
        <v>0</v>
      </c>
      <c r="BI329" s="110">
        <f>IF(U329="nulová",N329,0)</f>
        <v>0</v>
      </c>
      <c r="BJ329" s="14" t="s">
        <v>85</v>
      </c>
      <c r="BK329" s="110">
        <f>ROUND(L329*K329,2)</f>
        <v>0</v>
      </c>
      <c r="BL329" s="14" t="s">
        <v>228</v>
      </c>
      <c r="BM329" s="14" t="s">
        <v>834</v>
      </c>
    </row>
    <row r="330" spans="2:65" s="1" customFormat="1" ht="31.5" customHeight="1" x14ac:dyDescent="0.3">
      <c r="B330" s="132"/>
      <c r="C330" s="161" t="s">
        <v>835</v>
      </c>
      <c r="D330" s="161" t="s">
        <v>164</v>
      </c>
      <c r="E330" s="162" t="s">
        <v>836</v>
      </c>
      <c r="F330" s="246" t="s">
        <v>837</v>
      </c>
      <c r="G330" s="247"/>
      <c r="H330" s="247"/>
      <c r="I330" s="247"/>
      <c r="J330" s="163" t="s">
        <v>200</v>
      </c>
      <c r="K330" s="164">
        <v>998.476</v>
      </c>
      <c r="L330" s="248">
        <v>0</v>
      </c>
      <c r="M330" s="247"/>
      <c r="N330" s="249">
        <f>ROUND(L330*K330,2)</f>
        <v>0</v>
      </c>
      <c r="O330" s="247"/>
      <c r="P330" s="247"/>
      <c r="Q330" s="247"/>
      <c r="R330" s="134"/>
      <c r="T330" s="165" t="s">
        <v>3</v>
      </c>
      <c r="U330" s="40" t="s">
        <v>41</v>
      </c>
      <c r="V330" s="32"/>
      <c r="W330" s="166">
        <f>V330*K330</f>
        <v>0</v>
      </c>
      <c r="X330" s="166">
        <v>1E-4</v>
      </c>
      <c r="Y330" s="166">
        <f>X330*K330</f>
        <v>9.9847600000000009E-2</v>
      </c>
      <c r="Z330" s="166">
        <v>0</v>
      </c>
      <c r="AA330" s="167">
        <f>Z330*K330</f>
        <v>0</v>
      </c>
      <c r="AR330" s="14" t="s">
        <v>228</v>
      </c>
      <c r="AT330" s="14" t="s">
        <v>164</v>
      </c>
      <c r="AU330" s="14" t="s">
        <v>85</v>
      </c>
      <c r="AY330" s="14" t="s">
        <v>163</v>
      </c>
      <c r="BE330" s="110">
        <f>IF(U330="základná",N330,0)</f>
        <v>0</v>
      </c>
      <c r="BF330" s="110">
        <f>IF(U330="znížená",N330,0)</f>
        <v>0</v>
      </c>
      <c r="BG330" s="110">
        <f>IF(U330="zákl. prenesená",N330,0)</f>
        <v>0</v>
      </c>
      <c r="BH330" s="110">
        <f>IF(U330="zníž. prenesená",N330,0)</f>
        <v>0</v>
      </c>
      <c r="BI330" s="110">
        <f>IF(U330="nulová",N330,0)</f>
        <v>0</v>
      </c>
      <c r="BJ330" s="14" t="s">
        <v>85</v>
      </c>
      <c r="BK330" s="110">
        <f>ROUND(L330*K330,2)</f>
        <v>0</v>
      </c>
      <c r="BL330" s="14" t="s">
        <v>228</v>
      </c>
      <c r="BM330" s="14" t="s">
        <v>838</v>
      </c>
    </row>
    <row r="331" spans="2:65" s="1" customFormat="1" ht="31.5" customHeight="1" x14ac:dyDescent="0.3">
      <c r="B331" s="132"/>
      <c r="C331" s="161" t="s">
        <v>839</v>
      </c>
      <c r="D331" s="161" t="s">
        <v>164</v>
      </c>
      <c r="E331" s="162" t="s">
        <v>840</v>
      </c>
      <c r="F331" s="246" t="s">
        <v>841</v>
      </c>
      <c r="G331" s="247"/>
      <c r="H331" s="247"/>
      <c r="I331" s="247"/>
      <c r="J331" s="163" t="s">
        <v>200</v>
      </c>
      <c r="K331" s="164">
        <v>268.5</v>
      </c>
      <c r="L331" s="248">
        <v>0</v>
      </c>
      <c r="M331" s="247"/>
      <c r="N331" s="249">
        <f>ROUND(L331*K331,2)</f>
        <v>0</v>
      </c>
      <c r="O331" s="247"/>
      <c r="P331" s="247"/>
      <c r="Q331" s="247"/>
      <c r="R331" s="134"/>
      <c r="T331" s="165" t="s">
        <v>3</v>
      </c>
      <c r="U331" s="40" t="s">
        <v>41</v>
      </c>
      <c r="V331" s="32"/>
      <c r="W331" s="166">
        <f>V331*K331</f>
        <v>0</v>
      </c>
      <c r="X331" s="166">
        <v>0</v>
      </c>
      <c r="Y331" s="166">
        <f>X331*K331</f>
        <v>0</v>
      </c>
      <c r="Z331" s="166">
        <v>0</v>
      </c>
      <c r="AA331" s="167">
        <f>Z331*K331</f>
        <v>0</v>
      </c>
      <c r="AR331" s="14" t="s">
        <v>228</v>
      </c>
      <c r="AT331" s="14" t="s">
        <v>164</v>
      </c>
      <c r="AU331" s="14" t="s">
        <v>85</v>
      </c>
      <c r="AY331" s="14" t="s">
        <v>163</v>
      </c>
      <c r="BE331" s="110">
        <f>IF(U331="základná",N331,0)</f>
        <v>0</v>
      </c>
      <c r="BF331" s="110">
        <f>IF(U331="znížená",N331,0)</f>
        <v>0</v>
      </c>
      <c r="BG331" s="110">
        <f>IF(U331="zákl. prenesená",N331,0)</f>
        <v>0</v>
      </c>
      <c r="BH331" s="110">
        <f>IF(U331="zníž. prenesená",N331,0)</f>
        <v>0</v>
      </c>
      <c r="BI331" s="110">
        <f>IF(U331="nulová",N331,0)</f>
        <v>0</v>
      </c>
      <c r="BJ331" s="14" t="s">
        <v>85</v>
      </c>
      <c r="BK331" s="110">
        <f>ROUND(L331*K331,2)</f>
        <v>0</v>
      </c>
      <c r="BL331" s="14" t="s">
        <v>228</v>
      </c>
      <c r="BM331" s="14" t="s">
        <v>842</v>
      </c>
    </row>
    <row r="332" spans="2:65" s="1" customFormat="1" ht="44.25" customHeight="1" x14ac:dyDescent="0.3">
      <c r="B332" s="132"/>
      <c r="C332" s="161" t="s">
        <v>843</v>
      </c>
      <c r="D332" s="161" t="s">
        <v>164</v>
      </c>
      <c r="E332" s="162" t="s">
        <v>844</v>
      </c>
      <c r="F332" s="246" t="s">
        <v>845</v>
      </c>
      <c r="G332" s="247"/>
      <c r="H332" s="247"/>
      <c r="I332" s="247"/>
      <c r="J332" s="163" t="s">
        <v>200</v>
      </c>
      <c r="K332" s="164">
        <v>998.476</v>
      </c>
      <c r="L332" s="248">
        <v>0</v>
      </c>
      <c r="M332" s="247"/>
      <c r="N332" s="249">
        <f>ROUND(L332*K332,2)</f>
        <v>0</v>
      </c>
      <c r="O332" s="247"/>
      <c r="P332" s="247"/>
      <c r="Q332" s="247"/>
      <c r="R332" s="134"/>
      <c r="T332" s="165" t="s">
        <v>3</v>
      </c>
      <c r="U332" s="40" t="s">
        <v>41</v>
      </c>
      <c r="V332" s="32"/>
      <c r="W332" s="166">
        <f>V332*K332</f>
        <v>0</v>
      </c>
      <c r="X332" s="166">
        <v>1E-4</v>
      </c>
      <c r="Y332" s="166">
        <f>X332*K332</f>
        <v>9.9847600000000009E-2</v>
      </c>
      <c r="Z332" s="166">
        <v>0</v>
      </c>
      <c r="AA332" s="167">
        <f>Z332*K332</f>
        <v>0</v>
      </c>
      <c r="AR332" s="14" t="s">
        <v>228</v>
      </c>
      <c r="AT332" s="14" t="s">
        <v>164</v>
      </c>
      <c r="AU332" s="14" t="s">
        <v>85</v>
      </c>
      <c r="AY332" s="14" t="s">
        <v>163</v>
      </c>
      <c r="BE332" s="110">
        <f>IF(U332="základná",N332,0)</f>
        <v>0</v>
      </c>
      <c r="BF332" s="110">
        <f>IF(U332="znížená",N332,0)</f>
        <v>0</v>
      </c>
      <c r="BG332" s="110">
        <f>IF(U332="zákl. prenesená",N332,0)</f>
        <v>0</v>
      </c>
      <c r="BH332" s="110">
        <f>IF(U332="zníž. prenesená",N332,0)</f>
        <v>0</v>
      </c>
      <c r="BI332" s="110">
        <f>IF(U332="nulová",N332,0)</f>
        <v>0</v>
      </c>
      <c r="BJ332" s="14" t="s">
        <v>85</v>
      </c>
      <c r="BK332" s="110">
        <f>ROUND(L332*K332,2)</f>
        <v>0</v>
      </c>
      <c r="BL332" s="14" t="s">
        <v>228</v>
      </c>
      <c r="BM332" s="14" t="s">
        <v>846</v>
      </c>
    </row>
    <row r="333" spans="2:65" s="1" customFormat="1" ht="44.25" customHeight="1" x14ac:dyDescent="0.3">
      <c r="B333" s="132"/>
      <c r="C333" s="161" t="s">
        <v>847</v>
      </c>
      <c r="D333" s="161" t="s">
        <v>164</v>
      </c>
      <c r="E333" s="162" t="s">
        <v>848</v>
      </c>
      <c r="F333" s="246" t="s">
        <v>849</v>
      </c>
      <c r="G333" s="247"/>
      <c r="H333" s="247"/>
      <c r="I333" s="247"/>
      <c r="J333" s="163" t="s">
        <v>200</v>
      </c>
      <c r="K333" s="164">
        <v>998.476</v>
      </c>
      <c r="L333" s="248">
        <v>0</v>
      </c>
      <c r="M333" s="247"/>
      <c r="N333" s="249">
        <f>ROUND(L333*K333,2)</f>
        <v>0</v>
      </c>
      <c r="O333" s="247"/>
      <c r="P333" s="247"/>
      <c r="Q333" s="247"/>
      <c r="R333" s="134"/>
      <c r="T333" s="165" t="s">
        <v>3</v>
      </c>
      <c r="U333" s="40" t="s">
        <v>41</v>
      </c>
      <c r="V333" s="32"/>
      <c r="W333" s="166">
        <f>V333*K333</f>
        <v>0</v>
      </c>
      <c r="X333" s="166">
        <v>3.3E-4</v>
      </c>
      <c r="Y333" s="166">
        <f>X333*K333</f>
        <v>0.32949708</v>
      </c>
      <c r="Z333" s="166">
        <v>0</v>
      </c>
      <c r="AA333" s="167">
        <f>Z333*K333</f>
        <v>0</v>
      </c>
      <c r="AR333" s="14" t="s">
        <v>228</v>
      </c>
      <c r="AT333" s="14" t="s">
        <v>164</v>
      </c>
      <c r="AU333" s="14" t="s">
        <v>85</v>
      </c>
      <c r="AY333" s="14" t="s">
        <v>163</v>
      </c>
      <c r="BE333" s="110">
        <f>IF(U333="základná",N333,0)</f>
        <v>0</v>
      </c>
      <c r="BF333" s="110">
        <f>IF(U333="znížená",N333,0)</f>
        <v>0</v>
      </c>
      <c r="BG333" s="110">
        <f>IF(U333="zákl. prenesená",N333,0)</f>
        <v>0</v>
      </c>
      <c r="BH333" s="110">
        <f>IF(U333="zníž. prenesená",N333,0)</f>
        <v>0</v>
      </c>
      <c r="BI333" s="110">
        <f>IF(U333="nulová",N333,0)</f>
        <v>0</v>
      </c>
      <c r="BJ333" s="14" t="s">
        <v>85</v>
      </c>
      <c r="BK333" s="110">
        <f>ROUND(L333*K333,2)</f>
        <v>0</v>
      </c>
      <c r="BL333" s="14" t="s">
        <v>228</v>
      </c>
      <c r="BM333" s="14" t="s">
        <v>850</v>
      </c>
    </row>
    <row r="334" spans="2:65" s="10" customFormat="1" ht="37.35" customHeight="1" x14ac:dyDescent="0.35">
      <c r="B334" s="150"/>
      <c r="C334" s="151"/>
      <c r="D334" s="152" t="s">
        <v>137</v>
      </c>
      <c r="E334" s="152"/>
      <c r="F334" s="152"/>
      <c r="G334" s="152"/>
      <c r="H334" s="152"/>
      <c r="I334" s="152"/>
      <c r="J334" s="152"/>
      <c r="K334" s="152"/>
      <c r="L334" s="152"/>
      <c r="M334" s="152"/>
      <c r="N334" s="264">
        <f>BK334</f>
        <v>0</v>
      </c>
      <c r="O334" s="265"/>
      <c r="P334" s="265"/>
      <c r="Q334" s="265"/>
      <c r="R334" s="153"/>
      <c r="T334" s="154"/>
      <c r="U334" s="151"/>
      <c r="V334" s="151"/>
      <c r="W334" s="155">
        <f>W335</f>
        <v>0</v>
      </c>
      <c r="X334" s="151"/>
      <c r="Y334" s="155">
        <f>Y335</f>
        <v>0</v>
      </c>
      <c r="Z334" s="151"/>
      <c r="AA334" s="156">
        <f>AA335</f>
        <v>0</v>
      </c>
      <c r="AR334" s="157" t="s">
        <v>173</v>
      </c>
      <c r="AT334" s="158" t="s">
        <v>73</v>
      </c>
      <c r="AU334" s="158" t="s">
        <v>74</v>
      </c>
      <c r="AY334" s="157" t="s">
        <v>163</v>
      </c>
      <c r="BK334" s="159">
        <f>BK335</f>
        <v>0</v>
      </c>
    </row>
    <row r="335" spans="2:65" s="10" customFormat="1" ht="19.899999999999999" customHeight="1" x14ac:dyDescent="0.3">
      <c r="B335" s="150"/>
      <c r="C335" s="151"/>
      <c r="D335" s="160" t="s">
        <v>138</v>
      </c>
      <c r="E335" s="160"/>
      <c r="F335" s="160"/>
      <c r="G335" s="160"/>
      <c r="H335" s="160"/>
      <c r="I335" s="160"/>
      <c r="J335" s="160"/>
      <c r="K335" s="160"/>
      <c r="L335" s="160"/>
      <c r="M335" s="160"/>
      <c r="N335" s="260">
        <f>BK335</f>
        <v>0</v>
      </c>
      <c r="O335" s="261"/>
      <c r="P335" s="261"/>
      <c r="Q335" s="261"/>
      <c r="R335" s="153"/>
      <c r="T335" s="154"/>
      <c r="U335" s="151"/>
      <c r="V335" s="151"/>
      <c r="W335" s="155">
        <f>SUM(W336:W337)</f>
        <v>0</v>
      </c>
      <c r="X335" s="151"/>
      <c r="Y335" s="155">
        <f>SUM(Y336:Y337)</f>
        <v>0</v>
      </c>
      <c r="Z335" s="151"/>
      <c r="AA335" s="156">
        <f>SUM(AA336:AA337)</f>
        <v>0</v>
      </c>
      <c r="AR335" s="157" t="s">
        <v>173</v>
      </c>
      <c r="AT335" s="158" t="s">
        <v>73</v>
      </c>
      <c r="AU335" s="158" t="s">
        <v>81</v>
      </c>
      <c r="AY335" s="157" t="s">
        <v>163</v>
      </c>
      <c r="BK335" s="159">
        <f>SUM(BK336:BK337)</f>
        <v>0</v>
      </c>
    </row>
    <row r="336" spans="2:65" s="1" customFormat="1" ht="57" customHeight="1" x14ac:dyDescent="0.3">
      <c r="B336" s="132"/>
      <c r="C336" s="161" t="s">
        <v>851</v>
      </c>
      <c r="D336" s="161" t="s">
        <v>164</v>
      </c>
      <c r="E336" s="162" t="s">
        <v>852</v>
      </c>
      <c r="F336" s="246" t="s">
        <v>853</v>
      </c>
      <c r="G336" s="247"/>
      <c r="H336" s="247"/>
      <c r="I336" s="247"/>
      <c r="J336" s="163" t="s">
        <v>524</v>
      </c>
      <c r="K336" s="164">
        <v>8</v>
      </c>
      <c r="L336" s="248">
        <v>0</v>
      </c>
      <c r="M336" s="247"/>
      <c r="N336" s="249">
        <f>ROUND(L336*K336,2)</f>
        <v>0</v>
      </c>
      <c r="O336" s="247"/>
      <c r="P336" s="247"/>
      <c r="Q336" s="247"/>
      <c r="R336" s="134"/>
      <c r="T336" s="165" t="s">
        <v>3</v>
      </c>
      <c r="U336" s="40" t="s">
        <v>41</v>
      </c>
      <c r="V336" s="32"/>
      <c r="W336" s="166">
        <f>V336*K336</f>
        <v>0</v>
      </c>
      <c r="X336" s="166">
        <v>0</v>
      </c>
      <c r="Y336" s="166">
        <f>X336*K336</f>
        <v>0</v>
      </c>
      <c r="Z336" s="166">
        <v>0</v>
      </c>
      <c r="AA336" s="167">
        <f>Z336*K336</f>
        <v>0</v>
      </c>
      <c r="AR336" s="14" t="s">
        <v>420</v>
      </c>
      <c r="AT336" s="14" t="s">
        <v>164</v>
      </c>
      <c r="AU336" s="14" t="s">
        <v>85</v>
      </c>
      <c r="AY336" s="14" t="s">
        <v>163</v>
      </c>
      <c r="BE336" s="110">
        <f>IF(U336="základná",N336,0)</f>
        <v>0</v>
      </c>
      <c r="BF336" s="110">
        <f>IF(U336="znížená",N336,0)</f>
        <v>0</v>
      </c>
      <c r="BG336" s="110">
        <f>IF(U336="zákl. prenesená",N336,0)</f>
        <v>0</v>
      </c>
      <c r="BH336" s="110">
        <f>IF(U336="zníž. prenesená",N336,0)</f>
        <v>0</v>
      </c>
      <c r="BI336" s="110">
        <f>IF(U336="nulová",N336,0)</f>
        <v>0</v>
      </c>
      <c r="BJ336" s="14" t="s">
        <v>85</v>
      </c>
      <c r="BK336" s="110">
        <f>ROUND(L336*K336,2)</f>
        <v>0</v>
      </c>
      <c r="BL336" s="14" t="s">
        <v>420</v>
      </c>
      <c r="BM336" s="14" t="s">
        <v>854</v>
      </c>
    </row>
    <row r="337" spans="2:65" s="1" customFormat="1" ht="22.5" customHeight="1" x14ac:dyDescent="0.3">
      <c r="B337" s="132"/>
      <c r="C337" s="168" t="s">
        <v>855</v>
      </c>
      <c r="D337" s="168" t="s">
        <v>203</v>
      </c>
      <c r="E337" s="169" t="s">
        <v>856</v>
      </c>
      <c r="F337" s="250" t="s">
        <v>857</v>
      </c>
      <c r="G337" s="251"/>
      <c r="H337" s="251"/>
      <c r="I337" s="251"/>
      <c r="J337" s="170" t="s">
        <v>858</v>
      </c>
      <c r="K337" s="171">
        <v>1</v>
      </c>
      <c r="L337" s="252">
        <v>0</v>
      </c>
      <c r="M337" s="251"/>
      <c r="N337" s="253">
        <f>ROUND(L337*K337,2)</f>
        <v>0</v>
      </c>
      <c r="O337" s="247"/>
      <c r="P337" s="247"/>
      <c r="Q337" s="247"/>
      <c r="R337" s="134"/>
      <c r="T337" s="165" t="s">
        <v>3</v>
      </c>
      <c r="U337" s="40" t="s">
        <v>41</v>
      </c>
      <c r="V337" s="32"/>
      <c r="W337" s="166">
        <f>V337*K337</f>
        <v>0</v>
      </c>
      <c r="X337" s="166">
        <v>0</v>
      </c>
      <c r="Y337" s="166">
        <f>X337*K337</f>
        <v>0</v>
      </c>
      <c r="Z337" s="166">
        <v>0</v>
      </c>
      <c r="AA337" s="167">
        <f>Z337*K337</f>
        <v>0</v>
      </c>
      <c r="AR337" s="14" t="s">
        <v>859</v>
      </c>
      <c r="AT337" s="14" t="s">
        <v>203</v>
      </c>
      <c r="AU337" s="14" t="s">
        <v>85</v>
      </c>
      <c r="AY337" s="14" t="s">
        <v>163</v>
      </c>
      <c r="BE337" s="110">
        <f>IF(U337="základná",N337,0)</f>
        <v>0</v>
      </c>
      <c r="BF337" s="110">
        <f>IF(U337="znížená",N337,0)</f>
        <v>0</v>
      </c>
      <c r="BG337" s="110">
        <f>IF(U337="zákl. prenesená",N337,0)</f>
        <v>0</v>
      </c>
      <c r="BH337" s="110">
        <f>IF(U337="zníž. prenesená",N337,0)</f>
        <v>0</v>
      </c>
      <c r="BI337" s="110">
        <f>IF(U337="nulová",N337,0)</f>
        <v>0</v>
      </c>
      <c r="BJ337" s="14" t="s">
        <v>85</v>
      </c>
      <c r="BK337" s="110">
        <f>ROUND(L337*K337,2)</f>
        <v>0</v>
      </c>
      <c r="BL337" s="14" t="s">
        <v>420</v>
      </c>
      <c r="BM337" s="14" t="s">
        <v>860</v>
      </c>
    </row>
    <row r="338" spans="2:65" s="1" customFormat="1" ht="49.9" customHeight="1" x14ac:dyDescent="0.35">
      <c r="B338" s="31"/>
      <c r="C338" s="32"/>
      <c r="D338" s="152" t="s">
        <v>861</v>
      </c>
      <c r="E338" s="32"/>
      <c r="F338" s="32"/>
      <c r="G338" s="32"/>
      <c r="H338" s="32"/>
      <c r="I338" s="32"/>
      <c r="J338" s="32"/>
      <c r="K338" s="32"/>
      <c r="L338" s="32"/>
      <c r="M338" s="32"/>
      <c r="N338" s="266">
        <f t="shared" ref="N338:N343" si="85">BK338</f>
        <v>0</v>
      </c>
      <c r="O338" s="267"/>
      <c r="P338" s="267"/>
      <c r="Q338" s="267"/>
      <c r="R338" s="33"/>
      <c r="T338" s="70"/>
      <c r="U338" s="32"/>
      <c r="V338" s="32"/>
      <c r="W338" s="32"/>
      <c r="X338" s="32"/>
      <c r="Y338" s="32"/>
      <c r="Z338" s="32"/>
      <c r="AA338" s="71"/>
      <c r="AT338" s="14" t="s">
        <v>73</v>
      </c>
      <c r="AU338" s="14" t="s">
        <v>74</v>
      </c>
      <c r="AY338" s="14" t="s">
        <v>862</v>
      </c>
      <c r="BK338" s="110">
        <f>SUM(BK339:BK343)</f>
        <v>0</v>
      </c>
    </row>
    <row r="339" spans="2:65" s="1" customFormat="1" ht="22.35" customHeight="1" x14ac:dyDescent="0.3">
      <c r="B339" s="31"/>
      <c r="C339" s="173" t="s">
        <v>3</v>
      </c>
      <c r="D339" s="173" t="s">
        <v>164</v>
      </c>
      <c r="E339" s="174" t="s">
        <v>3</v>
      </c>
      <c r="F339" s="254" t="s">
        <v>3</v>
      </c>
      <c r="G339" s="255"/>
      <c r="H339" s="255"/>
      <c r="I339" s="255"/>
      <c r="J339" s="175" t="s">
        <v>3</v>
      </c>
      <c r="K339" s="172"/>
      <c r="L339" s="248"/>
      <c r="M339" s="256"/>
      <c r="N339" s="257">
        <f t="shared" si="85"/>
        <v>0</v>
      </c>
      <c r="O339" s="256"/>
      <c r="P339" s="256"/>
      <c r="Q339" s="256"/>
      <c r="R339" s="33"/>
      <c r="T339" s="165" t="s">
        <v>3</v>
      </c>
      <c r="U339" s="176" t="s">
        <v>41</v>
      </c>
      <c r="V339" s="32"/>
      <c r="W339" s="32"/>
      <c r="X339" s="32"/>
      <c r="Y339" s="32"/>
      <c r="Z339" s="32"/>
      <c r="AA339" s="71"/>
      <c r="AT339" s="14" t="s">
        <v>862</v>
      </c>
      <c r="AU339" s="14" t="s">
        <v>81</v>
      </c>
      <c r="AY339" s="14" t="s">
        <v>862</v>
      </c>
      <c r="BE339" s="110">
        <f>IF(U339="základná",N339,0)</f>
        <v>0</v>
      </c>
      <c r="BF339" s="110">
        <f>IF(U339="znížená",N339,0)</f>
        <v>0</v>
      </c>
      <c r="BG339" s="110">
        <f>IF(U339="zákl. prenesená",N339,0)</f>
        <v>0</v>
      </c>
      <c r="BH339" s="110">
        <f>IF(U339="zníž. prenesená",N339,0)</f>
        <v>0</v>
      </c>
      <c r="BI339" s="110">
        <f>IF(U339="nulová",N339,0)</f>
        <v>0</v>
      </c>
      <c r="BJ339" s="14" t="s">
        <v>85</v>
      </c>
      <c r="BK339" s="110">
        <f>L339*K339</f>
        <v>0</v>
      </c>
    </row>
    <row r="340" spans="2:65" s="1" customFormat="1" ht="22.35" customHeight="1" x14ac:dyDescent="0.3">
      <c r="B340" s="31"/>
      <c r="C340" s="173" t="s">
        <v>3</v>
      </c>
      <c r="D340" s="173" t="s">
        <v>164</v>
      </c>
      <c r="E340" s="174" t="s">
        <v>3</v>
      </c>
      <c r="F340" s="254" t="s">
        <v>3</v>
      </c>
      <c r="G340" s="255"/>
      <c r="H340" s="255"/>
      <c r="I340" s="255"/>
      <c r="J340" s="175" t="s">
        <v>3</v>
      </c>
      <c r="K340" s="172"/>
      <c r="L340" s="248"/>
      <c r="M340" s="256"/>
      <c r="N340" s="257">
        <f t="shared" si="85"/>
        <v>0</v>
      </c>
      <c r="O340" s="256"/>
      <c r="P340" s="256"/>
      <c r="Q340" s="256"/>
      <c r="R340" s="33"/>
      <c r="T340" s="165" t="s">
        <v>3</v>
      </c>
      <c r="U340" s="176" t="s">
        <v>41</v>
      </c>
      <c r="V340" s="32"/>
      <c r="W340" s="32"/>
      <c r="X340" s="32"/>
      <c r="Y340" s="32"/>
      <c r="Z340" s="32"/>
      <c r="AA340" s="71"/>
      <c r="AT340" s="14" t="s">
        <v>862</v>
      </c>
      <c r="AU340" s="14" t="s">
        <v>81</v>
      </c>
      <c r="AY340" s="14" t="s">
        <v>862</v>
      </c>
      <c r="BE340" s="110">
        <f>IF(U340="základná",N340,0)</f>
        <v>0</v>
      </c>
      <c r="BF340" s="110">
        <f>IF(U340="znížená",N340,0)</f>
        <v>0</v>
      </c>
      <c r="BG340" s="110">
        <f>IF(U340="zákl. prenesená",N340,0)</f>
        <v>0</v>
      </c>
      <c r="BH340" s="110">
        <f>IF(U340="zníž. prenesená",N340,0)</f>
        <v>0</v>
      </c>
      <c r="BI340" s="110">
        <f>IF(U340="nulová",N340,0)</f>
        <v>0</v>
      </c>
      <c r="BJ340" s="14" t="s">
        <v>85</v>
      </c>
      <c r="BK340" s="110">
        <f>L340*K340</f>
        <v>0</v>
      </c>
    </row>
    <row r="341" spans="2:65" s="1" customFormat="1" ht="22.35" customHeight="1" x14ac:dyDescent="0.3">
      <c r="B341" s="31"/>
      <c r="C341" s="173" t="s">
        <v>3</v>
      </c>
      <c r="D341" s="173" t="s">
        <v>164</v>
      </c>
      <c r="E341" s="174" t="s">
        <v>3</v>
      </c>
      <c r="F341" s="254" t="s">
        <v>3</v>
      </c>
      <c r="G341" s="255"/>
      <c r="H341" s="255"/>
      <c r="I341" s="255"/>
      <c r="J341" s="175" t="s">
        <v>3</v>
      </c>
      <c r="K341" s="172"/>
      <c r="L341" s="248"/>
      <c r="M341" s="256"/>
      <c r="N341" s="257">
        <f t="shared" si="85"/>
        <v>0</v>
      </c>
      <c r="O341" s="256"/>
      <c r="P341" s="256"/>
      <c r="Q341" s="256"/>
      <c r="R341" s="33"/>
      <c r="T341" s="165" t="s">
        <v>3</v>
      </c>
      <c r="U341" s="176" t="s">
        <v>41</v>
      </c>
      <c r="V341" s="32"/>
      <c r="W341" s="32"/>
      <c r="X341" s="32"/>
      <c r="Y341" s="32"/>
      <c r="Z341" s="32"/>
      <c r="AA341" s="71"/>
      <c r="AT341" s="14" t="s">
        <v>862</v>
      </c>
      <c r="AU341" s="14" t="s">
        <v>81</v>
      </c>
      <c r="AY341" s="14" t="s">
        <v>862</v>
      </c>
      <c r="BE341" s="110">
        <f>IF(U341="základná",N341,0)</f>
        <v>0</v>
      </c>
      <c r="BF341" s="110">
        <f>IF(U341="znížená",N341,0)</f>
        <v>0</v>
      </c>
      <c r="BG341" s="110">
        <f>IF(U341="zákl. prenesená",N341,0)</f>
        <v>0</v>
      </c>
      <c r="BH341" s="110">
        <f>IF(U341="zníž. prenesená",N341,0)</f>
        <v>0</v>
      </c>
      <c r="BI341" s="110">
        <f>IF(U341="nulová",N341,0)</f>
        <v>0</v>
      </c>
      <c r="BJ341" s="14" t="s">
        <v>85</v>
      </c>
      <c r="BK341" s="110">
        <f>L341*K341</f>
        <v>0</v>
      </c>
    </row>
    <row r="342" spans="2:65" s="1" customFormat="1" ht="22.35" customHeight="1" x14ac:dyDescent="0.3">
      <c r="B342" s="31"/>
      <c r="C342" s="173" t="s">
        <v>3</v>
      </c>
      <c r="D342" s="173" t="s">
        <v>164</v>
      </c>
      <c r="E342" s="174" t="s">
        <v>3</v>
      </c>
      <c r="F342" s="254" t="s">
        <v>3</v>
      </c>
      <c r="G342" s="255"/>
      <c r="H342" s="255"/>
      <c r="I342" s="255"/>
      <c r="J342" s="175" t="s">
        <v>3</v>
      </c>
      <c r="K342" s="172"/>
      <c r="L342" s="248"/>
      <c r="M342" s="256"/>
      <c r="N342" s="257">
        <f t="shared" si="85"/>
        <v>0</v>
      </c>
      <c r="O342" s="256"/>
      <c r="P342" s="256"/>
      <c r="Q342" s="256"/>
      <c r="R342" s="33"/>
      <c r="T342" s="165" t="s">
        <v>3</v>
      </c>
      <c r="U342" s="176" t="s">
        <v>41</v>
      </c>
      <c r="V342" s="32"/>
      <c r="W342" s="32"/>
      <c r="X342" s="32"/>
      <c r="Y342" s="32"/>
      <c r="Z342" s="32"/>
      <c r="AA342" s="71"/>
      <c r="AT342" s="14" t="s">
        <v>862</v>
      </c>
      <c r="AU342" s="14" t="s">
        <v>81</v>
      </c>
      <c r="AY342" s="14" t="s">
        <v>862</v>
      </c>
      <c r="BE342" s="110">
        <f>IF(U342="základná",N342,0)</f>
        <v>0</v>
      </c>
      <c r="BF342" s="110">
        <f>IF(U342="znížená",N342,0)</f>
        <v>0</v>
      </c>
      <c r="BG342" s="110">
        <f>IF(U342="zákl. prenesená",N342,0)</f>
        <v>0</v>
      </c>
      <c r="BH342" s="110">
        <f>IF(U342="zníž. prenesená",N342,0)</f>
        <v>0</v>
      </c>
      <c r="BI342" s="110">
        <f>IF(U342="nulová",N342,0)</f>
        <v>0</v>
      </c>
      <c r="BJ342" s="14" t="s">
        <v>85</v>
      </c>
      <c r="BK342" s="110">
        <f>L342*K342</f>
        <v>0</v>
      </c>
    </row>
    <row r="343" spans="2:65" s="1" customFormat="1" ht="22.35" customHeight="1" x14ac:dyDescent="0.3">
      <c r="B343" s="31"/>
      <c r="C343" s="173" t="s">
        <v>3</v>
      </c>
      <c r="D343" s="173" t="s">
        <v>164</v>
      </c>
      <c r="E343" s="174" t="s">
        <v>3</v>
      </c>
      <c r="F343" s="254" t="s">
        <v>3</v>
      </c>
      <c r="G343" s="255"/>
      <c r="H343" s="255"/>
      <c r="I343" s="255"/>
      <c r="J343" s="175" t="s">
        <v>3</v>
      </c>
      <c r="K343" s="172"/>
      <c r="L343" s="248"/>
      <c r="M343" s="256"/>
      <c r="N343" s="257">
        <f t="shared" si="85"/>
        <v>0</v>
      </c>
      <c r="O343" s="256"/>
      <c r="P343" s="256"/>
      <c r="Q343" s="256"/>
      <c r="R343" s="33"/>
      <c r="T343" s="165" t="s">
        <v>3</v>
      </c>
      <c r="U343" s="176" t="s">
        <v>41</v>
      </c>
      <c r="V343" s="52"/>
      <c r="W343" s="52"/>
      <c r="X343" s="52"/>
      <c r="Y343" s="52"/>
      <c r="Z343" s="52"/>
      <c r="AA343" s="54"/>
      <c r="AT343" s="14" t="s">
        <v>862</v>
      </c>
      <c r="AU343" s="14" t="s">
        <v>81</v>
      </c>
      <c r="AY343" s="14" t="s">
        <v>862</v>
      </c>
      <c r="BE343" s="110">
        <f>IF(U343="základná",N343,0)</f>
        <v>0</v>
      </c>
      <c r="BF343" s="110">
        <f>IF(U343="znížená",N343,0)</f>
        <v>0</v>
      </c>
      <c r="BG343" s="110">
        <f>IF(U343="zákl. prenesená",N343,0)</f>
        <v>0</v>
      </c>
      <c r="BH343" s="110">
        <f>IF(U343="zníž. prenesená",N343,0)</f>
        <v>0</v>
      </c>
      <c r="BI343" s="110">
        <f>IF(U343="nulová",N343,0)</f>
        <v>0</v>
      </c>
      <c r="BJ343" s="14" t="s">
        <v>85</v>
      </c>
      <c r="BK343" s="110">
        <f>L343*K343</f>
        <v>0</v>
      </c>
    </row>
    <row r="344" spans="2:65" s="1" customFormat="1" ht="6.95" customHeight="1" x14ac:dyDescent="0.3">
      <c r="B344" s="55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7"/>
    </row>
  </sheetData>
  <mergeCells count="648">
    <mergeCell ref="N314:Q314"/>
    <mergeCell ref="N319:Q319"/>
    <mergeCell ref="N325:Q325"/>
    <mergeCell ref="N328:Q328"/>
    <mergeCell ref="N334:Q334"/>
    <mergeCell ref="N335:Q335"/>
    <mergeCell ref="N338:Q338"/>
    <mergeCell ref="H1:K1"/>
    <mergeCell ref="S2:AC2"/>
    <mergeCell ref="F333:I333"/>
    <mergeCell ref="L333:M333"/>
    <mergeCell ref="N333:Q333"/>
    <mergeCell ref="F336:I336"/>
    <mergeCell ref="L336:M336"/>
    <mergeCell ref="N336:Q336"/>
    <mergeCell ref="F337:I337"/>
    <mergeCell ref="L337:M337"/>
    <mergeCell ref="N337:Q337"/>
    <mergeCell ref="F330:I330"/>
    <mergeCell ref="L330:M330"/>
    <mergeCell ref="N330:Q330"/>
    <mergeCell ref="F331:I331"/>
    <mergeCell ref="L331:M331"/>
    <mergeCell ref="N331:Q331"/>
    <mergeCell ref="F342:I342"/>
    <mergeCell ref="L342:M342"/>
    <mergeCell ref="N342:Q342"/>
    <mergeCell ref="F343:I343"/>
    <mergeCell ref="L343:M343"/>
    <mergeCell ref="N343:Q343"/>
    <mergeCell ref="N141:Q141"/>
    <mergeCell ref="N142:Q142"/>
    <mergeCell ref="N143:Q143"/>
    <mergeCell ref="N152:Q152"/>
    <mergeCell ref="N155:Q155"/>
    <mergeCell ref="N165:Q165"/>
    <mergeCell ref="N167:Q167"/>
    <mergeCell ref="N171:Q171"/>
    <mergeCell ref="N201:Q201"/>
    <mergeCell ref="N240:Q240"/>
    <mergeCell ref="N242:Q242"/>
    <mergeCell ref="N243:Q243"/>
    <mergeCell ref="N249:Q249"/>
    <mergeCell ref="N254:Q254"/>
    <mergeCell ref="N260:Q260"/>
    <mergeCell ref="N273:Q273"/>
    <mergeCell ref="N293:Q293"/>
    <mergeCell ref="N300:Q300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32:I332"/>
    <mergeCell ref="L332:M332"/>
    <mergeCell ref="N332:Q332"/>
    <mergeCell ref="F326:I326"/>
    <mergeCell ref="L326:M326"/>
    <mergeCell ref="N326:Q326"/>
    <mergeCell ref="F327:I327"/>
    <mergeCell ref="L327:M327"/>
    <mergeCell ref="N327:Q327"/>
    <mergeCell ref="F329:I329"/>
    <mergeCell ref="L329:M329"/>
    <mergeCell ref="N329:Q329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18:I318"/>
    <mergeCell ref="L318:M318"/>
    <mergeCell ref="N318:Q318"/>
    <mergeCell ref="F320:I320"/>
    <mergeCell ref="L320:M320"/>
    <mergeCell ref="N320:Q320"/>
    <mergeCell ref="F321:I321"/>
    <mergeCell ref="L321:M321"/>
    <mergeCell ref="N321:Q321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298:I298"/>
    <mergeCell ref="L298:M298"/>
    <mergeCell ref="N298:Q298"/>
    <mergeCell ref="F299:I299"/>
    <mergeCell ref="L299:M299"/>
    <mergeCell ref="N299:Q299"/>
    <mergeCell ref="F301:I301"/>
    <mergeCell ref="L301:M301"/>
    <mergeCell ref="N301:Q301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1:I291"/>
    <mergeCell ref="L291:M291"/>
    <mergeCell ref="N291:Q291"/>
    <mergeCell ref="F292:I292"/>
    <mergeCell ref="L292:M292"/>
    <mergeCell ref="N292:Q292"/>
    <mergeCell ref="F294:I294"/>
    <mergeCell ref="L294:M294"/>
    <mergeCell ref="N294:Q294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2:I272"/>
    <mergeCell ref="L272:M272"/>
    <mergeCell ref="N272:Q272"/>
    <mergeCell ref="F274:I274"/>
    <mergeCell ref="L274:M274"/>
    <mergeCell ref="N274:Q274"/>
    <mergeCell ref="F275:I275"/>
    <mergeCell ref="L275:M275"/>
    <mergeCell ref="N275:Q275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59:I259"/>
    <mergeCell ref="L259:M259"/>
    <mergeCell ref="N259:Q259"/>
    <mergeCell ref="F261:I261"/>
    <mergeCell ref="L261:M261"/>
    <mergeCell ref="N261:Q261"/>
    <mergeCell ref="F262:I262"/>
    <mergeCell ref="L262:M262"/>
    <mergeCell ref="N262:Q262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2:I252"/>
    <mergeCell ref="L252:M252"/>
    <mergeCell ref="N252:Q252"/>
    <mergeCell ref="F253:I253"/>
    <mergeCell ref="L253:M253"/>
    <mergeCell ref="N253:Q253"/>
    <mergeCell ref="F255:I255"/>
    <mergeCell ref="L255:M255"/>
    <mergeCell ref="N255:Q255"/>
    <mergeCell ref="F248:I248"/>
    <mergeCell ref="L248:M248"/>
    <mergeCell ref="N248:Q248"/>
    <mergeCell ref="F250:I250"/>
    <mergeCell ref="L250:M250"/>
    <mergeCell ref="N250:Q250"/>
    <mergeCell ref="F251:I251"/>
    <mergeCell ref="L251:M251"/>
    <mergeCell ref="N251:Q251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39:I239"/>
    <mergeCell ref="L239:M239"/>
    <mergeCell ref="N239:Q239"/>
    <mergeCell ref="F241:I241"/>
    <mergeCell ref="L241:M241"/>
    <mergeCell ref="N241:Q241"/>
    <mergeCell ref="F244:I244"/>
    <mergeCell ref="L244:M244"/>
    <mergeCell ref="N244:Q244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199:I199"/>
    <mergeCell ref="L199:M199"/>
    <mergeCell ref="N199:Q199"/>
    <mergeCell ref="F200:I200"/>
    <mergeCell ref="L200:M200"/>
    <mergeCell ref="N200:Q200"/>
    <mergeCell ref="F202:I202"/>
    <mergeCell ref="L202:M202"/>
    <mergeCell ref="N202:Q202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M137:Q137"/>
    <mergeCell ref="M138:Q138"/>
    <mergeCell ref="F140:I140"/>
    <mergeCell ref="L140:M140"/>
    <mergeCell ref="N140:Q140"/>
    <mergeCell ref="F144:I144"/>
    <mergeCell ref="L144:M144"/>
    <mergeCell ref="N144:Q144"/>
    <mergeCell ref="F145:I145"/>
    <mergeCell ref="L145:M145"/>
    <mergeCell ref="N145:Q145"/>
    <mergeCell ref="D120:H120"/>
    <mergeCell ref="N120:Q120"/>
    <mergeCell ref="N121:Q121"/>
    <mergeCell ref="L123:Q123"/>
    <mergeCell ref="C129:Q129"/>
    <mergeCell ref="F131:P131"/>
    <mergeCell ref="F132:P132"/>
    <mergeCell ref="F133:P133"/>
    <mergeCell ref="M135:P135"/>
    <mergeCell ref="N113:Q113"/>
    <mergeCell ref="N115:Q115"/>
    <mergeCell ref="D116:H116"/>
    <mergeCell ref="N116:Q116"/>
    <mergeCell ref="D117:H117"/>
    <mergeCell ref="N117:Q117"/>
    <mergeCell ref="D118:H118"/>
    <mergeCell ref="N118:Q118"/>
    <mergeCell ref="D119:H119"/>
    <mergeCell ref="N119:Q119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 a M." sqref="D339:D344" xr:uid="{00000000-0002-0000-0100-000000000000}">
      <formula1>"K,M"</formula1>
    </dataValidation>
    <dataValidation type="list" allowBlank="1" showInputMessage="1" showErrorMessage="1" error="Povolené sú hodnoty základná, znížená, nulová." sqref="U339:U344" xr:uid="{00000000-0002-0000-0100-000001000000}">
      <formula1>"základná,znížená,nulová"</formula1>
    </dataValidation>
  </dataValidations>
  <hyperlinks>
    <hyperlink ref="F1:G1" location="C2" tooltip="Krycí list rozpočtu" display="1) Krycí list rozpočtu" xr:uid="{00000000-0004-0000-0100-000000000000}"/>
    <hyperlink ref="H1:K1" location="C87" tooltip="Rekapitulácia rozpočtu" display="2) Rekapitulácia rozpočtu" xr:uid="{00000000-0004-0000-0100-000001000000}"/>
    <hyperlink ref="L1" location="C140" tooltip="Rozpočet" display="3) Rozpočet" xr:uid="{00000000-0004-0000-0100-000002000000}"/>
    <hyperlink ref="S1:T1" location="'Rekapitulácia stavby'!C2" tooltip="Rekapitulácia stavby" display="Rekapitulácia stavby" xr:uid="{00000000-0004-0000-01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71"/>
  <sheetViews>
    <sheetView showGridLines="0" workbookViewId="0">
      <pane ySplit="1" topLeftCell="A2" activePane="bottomLeft" state="frozen"/>
      <selection pane="bottomLeft" activeCell="F156" sqref="F156:I156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2"/>
      <c r="B1" s="180"/>
      <c r="C1" s="180"/>
      <c r="D1" s="181" t="s">
        <v>1</v>
      </c>
      <c r="E1" s="180"/>
      <c r="F1" s="178" t="s">
        <v>1053</v>
      </c>
      <c r="G1" s="178"/>
      <c r="H1" s="268" t="s">
        <v>1054</v>
      </c>
      <c r="I1" s="268"/>
      <c r="J1" s="268"/>
      <c r="K1" s="268"/>
      <c r="L1" s="178" t="s">
        <v>1055</v>
      </c>
      <c r="M1" s="180"/>
      <c r="N1" s="180"/>
      <c r="O1" s="181" t="s">
        <v>104</v>
      </c>
      <c r="P1" s="180"/>
      <c r="Q1" s="180"/>
      <c r="R1" s="180"/>
      <c r="S1" s="178" t="s">
        <v>1056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1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89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74</v>
      </c>
    </row>
    <row r="4" spans="1:66" ht="36.950000000000003" customHeight="1" x14ac:dyDescent="0.3">
      <c r="B4" s="18"/>
      <c r="C4" s="185" t="s">
        <v>105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16</v>
      </c>
      <c r="E6" s="19"/>
      <c r="F6" s="228" t="str">
        <f>'Rekapitulácia stavby'!K6</f>
        <v>CSS ORAVA Tvrdošín - stavebné úpravy a zateplenie obvodového plášťa budovy, pracovisko ul. SNP č.30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1:66" ht="25.35" customHeight="1" x14ac:dyDescent="0.3">
      <c r="B7" s="18"/>
      <c r="C7" s="19"/>
      <c r="D7" s="26" t="s">
        <v>106</v>
      </c>
      <c r="E7" s="19"/>
      <c r="F7" s="228" t="s">
        <v>107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1:66" s="1" customFormat="1" ht="32.85" customHeight="1" x14ac:dyDescent="0.3">
      <c r="B8" s="31"/>
      <c r="C8" s="32"/>
      <c r="D8" s="25" t="s">
        <v>108</v>
      </c>
      <c r="E8" s="32"/>
      <c r="F8" s="191" t="s">
        <v>863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2"/>
      <c r="R8" s="33"/>
    </row>
    <row r="9" spans="1:66" s="1" customFormat="1" ht="14.45" customHeight="1" x14ac:dyDescent="0.3">
      <c r="B9" s="31"/>
      <c r="C9" s="32"/>
      <c r="D9" s="26" t="s">
        <v>18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19</v>
      </c>
      <c r="N9" s="32"/>
      <c r="O9" s="24" t="s">
        <v>3</v>
      </c>
      <c r="P9" s="32"/>
      <c r="Q9" s="32"/>
      <c r="R9" s="33"/>
    </row>
    <row r="10" spans="1:66" s="1" customFormat="1" ht="14.45" customHeight="1" x14ac:dyDescent="0.3">
      <c r="B10" s="31"/>
      <c r="C10" s="32"/>
      <c r="D10" s="26" t="s">
        <v>20</v>
      </c>
      <c r="E10" s="32"/>
      <c r="F10" s="24" t="s">
        <v>864</v>
      </c>
      <c r="G10" s="32"/>
      <c r="H10" s="32"/>
      <c r="I10" s="32"/>
      <c r="J10" s="32"/>
      <c r="K10" s="32"/>
      <c r="L10" s="32"/>
      <c r="M10" s="26" t="s">
        <v>22</v>
      </c>
      <c r="N10" s="32"/>
      <c r="O10" s="229"/>
      <c r="P10" s="214"/>
      <c r="Q10" s="32"/>
      <c r="R10" s="33"/>
    </row>
    <row r="11" spans="1:66" s="1" customFormat="1" ht="10.9" customHeight="1" x14ac:dyDescent="0.3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66" s="1" customFormat="1" ht="14.45" customHeight="1" x14ac:dyDescent="0.3">
      <c r="B12" s="31"/>
      <c r="C12" s="32"/>
      <c r="D12" s="26" t="s">
        <v>23</v>
      </c>
      <c r="E12" s="32"/>
      <c r="F12" s="32"/>
      <c r="G12" s="32"/>
      <c r="H12" s="32"/>
      <c r="I12" s="32"/>
      <c r="J12" s="32"/>
      <c r="K12" s="32"/>
      <c r="L12" s="32"/>
      <c r="M12" s="26" t="s">
        <v>24</v>
      </c>
      <c r="N12" s="32"/>
      <c r="O12" s="190" t="str">
        <f>IF('Rekapitulácia stavby'!AN10="","",'Rekapitulácia stavby'!AN10)</f>
        <v/>
      </c>
      <c r="P12" s="214"/>
      <c r="Q12" s="32"/>
      <c r="R12" s="33"/>
    </row>
    <row r="13" spans="1:66" s="1" customFormat="1" ht="18" customHeight="1" x14ac:dyDescent="0.3">
      <c r="B13" s="31"/>
      <c r="C13" s="32"/>
      <c r="D13" s="32"/>
      <c r="E13" s="24" t="str">
        <f>IF('Rekapitulácia stavby'!E11="","",'Rekapitulácia stavby'!E11)</f>
        <v>Žilinský samosprávny kraj, Žilina</v>
      </c>
      <c r="F13" s="32"/>
      <c r="G13" s="32"/>
      <c r="H13" s="32"/>
      <c r="I13" s="32"/>
      <c r="J13" s="32"/>
      <c r="K13" s="32"/>
      <c r="L13" s="32"/>
      <c r="M13" s="26" t="s">
        <v>26</v>
      </c>
      <c r="N13" s="32"/>
      <c r="O13" s="190" t="str">
        <f>IF('Rekapitulácia stavby'!AN11="","",'Rekapitulácia stavby'!AN11)</f>
        <v/>
      </c>
      <c r="P13" s="214"/>
      <c r="Q13" s="32"/>
      <c r="R13" s="33"/>
    </row>
    <row r="14" spans="1:66" s="1" customFormat="1" ht="6.95" customHeight="1" x14ac:dyDescent="0.3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66" s="1" customFormat="1" ht="14.45" customHeight="1" x14ac:dyDescent="0.3">
      <c r="B15" s="31"/>
      <c r="C15" s="32"/>
      <c r="D15" s="26" t="s">
        <v>27</v>
      </c>
      <c r="E15" s="32"/>
      <c r="F15" s="32"/>
      <c r="G15" s="32"/>
      <c r="H15" s="32"/>
      <c r="I15" s="32"/>
      <c r="J15" s="32"/>
      <c r="K15" s="32"/>
      <c r="L15" s="32"/>
      <c r="M15" s="26" t="s">
        <v>24</v>
      </c>
      <c r="N15" s="32"/>
      <c r="O15" s="230" t="str">
        <f>IF('Rekapitulácia stavby'!AN13="","",'Rekapitulácia stavby'!AN13)</f>
        <v>Vyplň údaj</v>
      </c>
      <c r="P15" s="214"/>
      <c r="Q15" s="32"/>
      <c r="R15" s="33"/>
    </row>
    <row r="16" spans="1:66" s="1" customFormat="1" ht="18" customHeight="1" x14ac:dyDescent="0.3">
      <c r="B16" s="31"/>
      <c r="C16" s="32"/>
      <c r="D16" s="32"/>
      <c r="E16" s="230" t="str">
        <f>IF('Rekapitulácia stavby'!E14="","",'Rekapitulácia stavby'!E14)</f>
        <v>Vyplň údaj</v>
      </c>
      <c r="F16" s="214"/>
      <c r="G16" s="214"/>
      <c r="H16" s="214"/>
      <c r="I16" s="214"/>
      <c r="J16" s="214"/>
      <c r="K16" s="214"/>
      <c r="L16" s="214"/>
      <c r="M16" s="26" t="s">
        <v>26</v>
      </c>
      <c r="N16" s="32"/>
      <c r="O16" s="230" t="str">
        <f>IF('Rekapitulácia stavby'!AN14="","",'Rekapitulácia stavby'!AN14)</f>
        <v>Vyplň údaj</v>
      </c>
      <c r="P16" s="214"/>
      <c r="Q16" s="32"/>
      <c r="R16" s="33"/>
    </row>
    <row r="17" spans="2:18" s="1" customFormat="1" ht="6.95" customHeight="1" x14ac:dyDescent="0.3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 x14ac:dyDescent="0.3">
      <c r="B18" s="31"/>
      <c r="C18" s="32"/>
      <c r="D18" s="26" t="s">
        <v>29</v>
      </c>
      <c r="E18" s="32"/>
      <c r="F18" s="32"/>
      <c r="G18" s="32"/>
      <c r="H18" s="32"/>
      <c r="I18" s="32"/>
      <c r="J18" s="32"/>
      <c r="K18" s="32"/>
      <c r="L18" s="32"/>
      <c r="M18" s="26" t="s">
        <v>24</v>
      </c>
      <c r="N18" s="32"/>
      <c r="O18" s="190" t="str">
        <f>IF('Rekapitulácia stavby'!AN16="","",'Rekapitulácia stavby'!AN16)</f>
        <v/>
      </c>
      <c r="P18" s="214"/>
      <c r="Q18" s="32"/>
      <c r="R18" s="33"/>
    </row>
    <row r="19" spans="2:18" s="1" customFormat="1" ht="18" customHeight="1" x14ac:dyDescent="0.3">
      <c r="B19" s="31"/>
      <c r="C19" s="32"/>
      <c r="D19" s="32"/>
      <c r="E19" s="24" t="str">
        <f>IF('Rekapitulácia stavby'!E17="","",'Rekapitulácia stavby'!E17)</f>
        <v>PROPORTION s.r.o., Žilina</v>
      </c>
      <c r="F19" s="32"/>
      <c r="G19" s="32"/>
      <c r="H19" s="32"/>
      <c r="I19" s="32"/>
      <c r="J19" s="32"/>
      <c r="K19" s="32"/>
      <c r="L19" s="32"/>
      <c r="M19" s="26" t="s">
        <v>26</v>
      </c>
      <c r="N19" s="32"/>
      <c r="O19" s="190" t="str">
        <f>IF('Rekapitulácia stavby'!AN17="","",'Rekapitulácia stavby'!AN17)</f>
        <v/>
      </c>
      <c r="P19" s="214"/>
      <c r="Q19" s="32"/>
      <c r="R19" s="33"/>
    </row>
    <row r="20" spans="2:18" s="1" customFormat="1" ht="6.95" customHeight="1" x14ac:dyDescent="0.3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 x14ac:dyDescent="0.3">
      <c r="B21" s="31"/>
      <c r="C21" s="32"/>
      <c r="D21" s="26" t="s">
        <v>32</v>
      </c>
      <c r="E21" s="32"/>
      <c r="F21" s="32"/>
      <c r="G21" s="32"/>
      <c r="H21" s="32"/>
      <c r="I21" s="32"/>
      <c r="J21" s="32"/>
      <c r="K21" s="32"/>
      <c r="L21" s="32"/>
      <c r="M21" s="26" t="s">
        <v>24</v>
      </c>
      <c r="N21" s="32"/>
      <c r="O21" s="190" t="str">
        <f>IF('Rekapitulácia stavby'!AN19="","",'Rekapitulácia stavby'!AN19)</f>
        <v/>
      </c>
      <c r="P21" s="214"/>
      <c r="Q21" s="32"/>
      <c r="R21" s="33"/>
    </row>
    <row r="22" spans="2:18" s="1" customFormat="1" ht="18" customHeight="1" x14ac:dyDescent="0.3">
      <c r="B22" s="31"/>
      <c r="C22" s="32"/>
      <c r="D22" s="32"/>
      <c r="E22" s="24" t="str">
        <f>IF('Rekapitulácia stavby'!E20="","",'Rekapitulácia stavby'!E20)</f>
        <v>Miroslav Holeš</v>
      </c>
      <c r="F22" s="32"/>
      <c r="G22" s="32"/>
      <c r="H22" s="32"/>
      <c r="I22" s="32"/>
      <c r="J22" s="32"/>
      <c r="K22" s="32"/>
      <c r="L22" s="32"/>
      <c r="M22" s="26" t="s">
        <v>26</v>
      </c>
      <c r="N22" s="32"/>
      <c r="O22" s="190" t="str">
        <f>IF('Rekapitulácia stavby'!AN20="","",'Rekapitulácia stavby'!AN20)</f>
        <v/>
      </c>
      <c r="P22" s="214"/>
      <c r="Q22" s="32"/>
      <c r="R22" s="33"/>
    </row>
    <row r="23" spans="2:18" s="1" customFormat="1" ht="6.95" customHeight="1" x14ac:dyDescent="0.3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 x14ac:dyDescent="0.3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 x14ac:dyDescent="0.3">
      <c r="B25" s="31"/>
      <c r="C25" s="32"/>
      <c r="D25" s="32"/>
      <c r="E25" s="193" t="s">
        <v>3</v>
      </c>
      <c r="F25" s="214"/>
      <c r="G25" s="214"/>
      <c r="H25" s="214"/>
      <c r="I25" s="214"/>
      <c r="J25" s="214"/>
      <c r="K25" s="214"/>
      <c r="L25" s="214"/>
      <c r="M25" s="32"/>
      <c r="N25" s="32"/>
      <c r="O25" s="32"/>
      <c r="P25" s="32"/>
      <c r="Q25" s="32"/>
      <c r="R25" s="33"/>
    </row>
    <row r="26" spans="2:18" s="1" customFormat="1" ht="6.95" customHeight="1" x14ac:dyDescent="0.3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 x14ac:dyDescent="0.3">
      <c r="B28" s="31"/>
      <c r="C28" s="32"/>
      <c r="D28" s="117" t="s">
        <v>110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14"/>
      <c r="O28" s="214"/>
      <c r="P28" s="214"/>
      <c r="Q28" s="32"/>
      <c r="R28" s="33"/>
    </row>
    <row r="29" spans="2:18" s="1" customFormat="1" ht="14.45" customHeight="1" x14ac:dyDescent="0.3">
      <c r="B29" s="31"/>
      <c r="C29" s="32"/>
      <c r="D29" s="30" t="s">
        <v>99</v>
      </c>
      <c r="E29" s="32"/>
      <c r="F29" s="32"/>
      <c r="G29" s="32"/>
      <c r="H29" s="32"/>
      <c r="I29" s="32"/>
      <c r="J29" s="32"/>
      <c r="K29" s="32"/>
      <c r="L29" s="32"/>
      <c r="M29" s="194">
        <f>N98</f>
        <v>0</v>
      </c>
      <c r="N29" s="214"/>
      <c r="O29" s="214"/>
      <c r="P29" s="214"/>
      <c r="Q29" s="32"/>
      <c r="R29" s="33"/>
    </row>
    <row r="30" spans="2:18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 x14ac:dyDescent="0.3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1">
        <f>ROUND(M28+M29,2)</f>
        <v>0</v>
      </c>
      <c r="N31" s="214"/>
      <c r="O31" s="214"/>
      <c r="P31" s="214"/>
      <c r="Q31" s="32"/>
      <c r="R31" s="33"/>
    </row>
    <row r="32" spans="2:18" s="1" customFormat="1" ht="6.95" customHeight="1" x14ac:dyDescent="0.3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 x14ac:dyDescent="0.3">
      <c r="B33" s="31"/>
      <c r="C33" s="32"/>
      <c r="D33" s="38" t="s">
        <v>38</v>
      </c>
      <c r="E33" s="38" t="s">
        <v>39</v>
      </c>
      <c r="F33" s="39">
        <v>0.2</v>
      </c>
      <c r="G33" s="119" t="s">
        <v>40</v>
      </c>
      <c r="H33" s="232">
        <f>ROUND((((SUM(BE98:BE105)+SUM(BE124:BE164))+SUM(BE166:BE170))),2)</f>
        <v>0</v>
      </c>
      <c r="I33" s="214"/>
      <c r="J33" s="214"/>
      <c r="K33" s="32"/>
      <c r="L33" s="32"/>
      <c r="M33" s="232">
        <f>ROUND(((ROUND((SUM(BE98:BE105)+SUM(BE124:BE164)), 2)*F33)+SUM(BE166:BE170)*F33),2)</f>
        <v>0</v>
      </c>
      <c r="N33" s="214"/>
      <c r="O33" s="214"/>
      <c r="P33" s="214"/>
      <c r="Q33" s="32"/>
      <c r="R33" s="33"/>
    </row>
    <row r="34" spans="2:18" s="1" customFormat="1" ht="14.45" customHeight="1" x14ac:dyDescent="0.3">
      <c r="B34" s="31"/>
      <c r="C34" s="32"/>
      <c r="D34" s="32"/>
      <c r="E34" s="38" t="s">
        <v>41</v>
      </c>
      <c r="F34" s="39">
        <v>0.2</v>
      </c>
      <c r="G34" s="119" t="s">
        <v>40</v>
      </c>
      <c r="H34" s="232">
        <f>ROUND((((SUM(BF98:BF105)+SUM(BF124:BF164))+SUM(BF166:BF170))),2)</f>
        <v>0</v>
      </c>
      <c r="I34" s="214"/>
      <c r="J34" s="214"/>
      <c r="K34" s="32"/>
      <c r="L34" s="32"/>
      <c r="M34" s="232">
        <f>ROUND(((ROUND((SUM(BF98:BF105)+SUM(BF124:BF164)), 2)*F34)+SUM(BF166:BF170)*F34),2)</f>
        <v>0</v>
      </c>
      <c r="N34" s="214"/>
      <c r="O34" s="214"/>
      <c r="P34" s="214"/>
      <c r="Q34" s="32"/>
      <c r="R34" s="33"/>
    </row>
    <row r="35" spans="2:18" s="1" customFormat="1" ht="14.45" hidden="1" customHeight="1" x14ac:dyDescent="0.3">
      <c r="B35" s="31"/>
      <c r="C35" s="32"/>
      <c r="D35" s="32"/>
      <c r="E35" s="38" t="s">
        <v>42</v>
      </c>
      <c r="F35" s="39">
        <v>0.2</v>
      </c>
      <c r="G35" s="119" t="s">
        <v>40</v>
      </c>
      <c r="H35" s="232">
        <f>ROUND((((SUM(BG98:BG105)+SUM(BG124:BG164))+SUM(BG166:BG170))),2)</f>
        <v>0</v>
      </c>
      <c r="I35" s="214"/>
      <c r="J35" s="214"/>
      <c r="K35" s="32"/>
      <c r="L35" s="32"/>
      <c r="M35" s="232">
        <v>0</v>
      </c>
      <c r="N35" s="214"/>
      <c r="O35" s="214"/>
      <c r="P35" s="214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43</v>
      </c>
      <c r="F36" s="39">
        <v>0.2</v>
      </c>
      <c r="G36" s="119" t="s">
        <v>40</v>
      </c>
      <c r="H36" s="232">
        <f>ROUND((((SUM(BH98:BH105)+SUM(BH124:BH164))+SUM(BH166:BH170))),2)</f>
        <v>0</v>
      </c>
      <c r="I36" s="214"/>
      <c r="J36" s="214"/>
      <c r="K36" s="32"/>
      <c r="L36" s="32"/>
      <c r="M36" s="232">
        <v>0</v>
      </c>
      <c r="N36" s="214"/>
      <c r="O36" s="214"/>
      <c r="P36" s="214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44</v>
      </c>
      <c r="F37" s="39">
        <v>0</v>
      </c>
      <c r="G37" s="119" t="s">
        <v>40</v>
      </c>
      <c r="H37" s="232">
        <f>ROUND((((SUM(BI98:BI105)+SUM(BI124:BI164))+SUM(BI166:BI170))),2)</f>
        <v>0</v>
      </c>
      <c r="I37" s="214"/>
      <c r="J37" s="214"/>
      <c r="K37" s="32"/>
      <c r="L37" s="32"/>
      <c r="M37" s="232">
        <v>0</v>
      </c>
      <c r="N37" s="214"/>
      <c r="O37" s="214"/>
      <c r="P37" s="214"/>
      <c r="Q37" s="32"/>
      <c r="R37" s="33"/>
    </row>
    <row r="38" spans="2:18" s="1" customFormat="1" ht="6.9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 x14ac:dyDescent="0.3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3">
        <f>SUM(M31:M37)</f>
        <v>0</v>
      </c>
      <c r="M39" s="205"/>
      <c r="N39" s="205"/>
      <c r="O39" s="205"/>
      <c r="P39" s="207"/>
      <c r="Q39" s="116"/>
      <c r="R39" s="33"/>
    </row>
    <row r="40" spans="2:18" s="1" customFormat="1" ht="14.45" customHeight="1" x14ac:dyDescent="0.3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185" t="s">
        <v>111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16</v>
      </c>
      <c r="D78" s="32"/>
      <c r="E78" s="32"/>
      <c r="F78" s="228" t="str">
        <f>F6</f>
        <v>CSS ORAVA Tvrdošín - stavebné úpravy a zateplenie obvodového plášťa budovy, pracovisko ul. SNP č.30</v>
      </c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32"/>
      <c r="R78" s="33"/>
    </row>
    <row r="79" spans="2:18" ht="30" customHeight="1" x14ac:dyDescent="0.3">
      <c r="B79" s="18"/>
      <c r="C79" s="26" t="s">
        <v>106</v>
      </c>
      <c r="D79" s="19"/>
      <c r="E79" s="19"/>
      <c r="F79" s="228" t="s">
        <v>107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0000000000003" customHeight="1" x14ac:dyDescent="0.3">
      <c r="B80" s="31"/>
      <c r="C80" s="65" t="s">
        <v>108</v>
      </c>
      <c r="D80" s="32"/>
      <c r="E80" s="32"/>
      <c r="F80" s="222" t="str">
        <f>F8</f>
        <v>b - zdravotechnika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2"/>
      <c r="R80" s="33"/>
    </row>
    <row r="81" spans="2:47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8" customHeight="1" x14ac:dyDescent="0.3">
      <c r="B82" s="31"/>
      <c r="C82" s="26" t="s">
        <v>20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22</v>
      </c>
      <c r="L82" s="32"/>
      <c r="M82" s="234" t="str">
        <f>IF(O10="","",O10)</f>
        <v/>
      </c>
      <c r="N82" s="214"/>
      <c r="O82" s="214"/>
      <c r="P82" s="214"/>
      <c r="Q82" s="32"/>
      <c r="R82" s="33"/>
    </row>
    <row r="83" spans="2:47" s="1" customFormat="1" ht="6.95" customHeight="1" x14ac:dyDescent="0.3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47" s="1" customFormat="1" ht="15" x14ac:dyDescent="0.3">
      <c r="B84" s="31"/>
      <c r="C84" s="26" t="s">
        <v>23</v>
      </c>
      <c r="D84" s="32"/>
      <c r="E84" s="32"/>
      <c r="F84" s="24" t="str">
        <f>E13</f>
        <v>Žilinský samosprávny kraj, Žilina</v>
      </c>
      <c r="G84" s="32"/>
      <c r="H84" s="32"/>
      <c r="I84" s="32"/>
      <c r="J84" s="32"/>
      <c r="K84" s="26" t="s">
        <v>29</v>
      </c>
      <c r="L84" s="32"/>
      <c r="M84" s="190" t="str">
        <f>E19</f>
        <v>PROPORTION s.r.o., Žilina</v>
      </c>
      <c r="N84" s="214"/>
      <c r="O84" s="214"/>
      <c r="P84" s="214"/>
      <c r="Q84" s="214"/>
      <c r="R84" s="33"/>
    </row>
    <row r="85" spans="2:47" s="1" customFormat="1" ht="14.45" customHeight="1" x14ac:dyDescent="0.3">
      <c r="B85" s="31"/>
      <c r="C85" s="26" t="s">
        <v>27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32</v>
      </c>
      <c r="L85" s="32"/>
      <c r="M85" s="190" t="str">
        <f>E22</f>
        <v>Miroslav Holeš</v>
      </c>
      <c r="N85" s="214"/>
      <c r="O85" s="214"/>
      <c r="P85" s="214"/>
      <c r="Q85" s="214"/>
      <c r="R85" s="33"/>
    </row>
    <row r="86" spans="2:47" s="1" customFormat="1" ht="10.35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 x14ac:dyDescent="0.3">
      <c r="B87" s="31"/>
      <c r="C87" s="235" t="s">
        <v>112</v>
      </c>
      <c r="D87" s="236"/>
      <c r="E87" s="236"/>
      <c r="F87" s="236"/>
      <c r="G87" s="236"/>
      <c r="H87" s="116"/>
      <c r="I87" s="116"/>
      <c r="J87" s="116"/>
      <c r="K87" s="116"/>
      <c r="L87" s="116"/>
      <c r="M87" s="116"/>
      <c r="N87" s="235" t="s">
        <v>113</v>
      </c>
      <c r="O87" s="214"/>
      <c r="P87" s="214"/>
      <c r="Q87" s="214"/>
      <c r="R87" s="33"/>
    </row>
    <row r="88" spans="2:47" s="1" customFormat="1" ht="10.35" customHeight="1" x14ac:dyDescent="0.3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 x14ac:dyDescent="0.3">
      <c r="B89" s="31"/>
      <c r="C89" s="123" t="s">
        <v>114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13">
        <f>N124</f>
        <v>0</v>
      </c>
      <c r="O89" s="214"/>
      <c r="P89" s="214"/>
      <c r="Q89" s="214"/>
      <c r="R89" s="33"/>
      <c r="AU89" s="14" t="s">
        <v>115</v>
      </c>
    </row>
    <row r="90" spans="2:47" s="7" customFormat="1" ht="24.95" customHeight="1" x14ac:dyDescent="0.3">
      <c r="B90" s="124"/>
      <c r="C90" s="125"/>
      <c r="D90" s="126" t="s">
        <v>865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7">
        <f>N125</f>
        <v>0</v>
      </c>
      <c r="O90" s="238"/>
      <c r="P90" s="238"/>
      <c r="Q90" s="238"/>
      <c r="R90" s="127"/>
    </row>
    <row r="91" spans="2:47" s="8" customFormat="1" ht="19.899999999999999" customHeight="1" x14ac:dyDescent="0.3">
      <c r="B91" s="128"/>
      <c r="C91" s="95"/>
      <c r="D91" s="106" t="s">
        <v>866</v>
      </c>
      <c r="E91" s="95"/>
      <c r="F91" s="95"/>
      <c r="G91" s="95"/>
      <c r="H91" s="95"/>
      <c r="I91" s="95"/>
      <c r="J91" s="95"/>
      <c r="K91" s="95"/>
      <c r="L91" s="95"/>
      <c r="M91" s="95"/>
      <c r="N91" s="217">
        <f>N126</f>
        <v>0</v>
      </c>
      <c r="O91" s="216"/>
      <c r="P91" s="216"/>
      <c r="Q91" s="216"/>
      <c r="R91" s="129"/>
    </row>
    <row r="92" spans="2:47" s="8" customFormat="1" ht="19.899999999999999" customHeight="1" x14ac:dyDescent="0.3">
      <c r="B92" s="128"/>
      <c r="C92" s="95"/>
      <c r="D92" s="106" t="s">
        <v>867</v>
      </c>
      <c r="E92" s="95"/>
      <c r="F92" s="95"/>
      <c r="G92" s="95"/>
      <c r="H92" s="95"/>
      <c r="I92" s="95"/>
      <c r="J92" s="95"/>
      <c r="K92" s="95"/>
      <c r="L92" s="95"/>
      <c r="M92" s="95"/>
      <c r="N92" s="217">
        <f>N136</f>
        <v>0</v>
      </c>
      <c r="O92" s="216"/>
      <c r="P92" s="216"/>
      <c r="Q92" s="216"/>
      <c r="R92" s="129"/>
    </row>
    <row r="93" spans="2:47" s="8" customFormat="1" ht="19.899999999999999" customHeight="1" x14ac:dyDescent="0.3">
      <c r="B93" s="128"/>
      <c r="C93" s="95"/>
      <c r="D93" s="106" t="s">
        <v>868</v>
      </c>
      <c r="E93" s="95"/>
      <c r="F93" s="95"/>
      <c r="G93" s="95"/>
      <c r="H93" s="95"/>
      <c r="I93" s="95"/>
      <c r="J93" s="95"/>
      <c r="K93" s="95"/>
      <c r="L93" s="95"/>
      <c r="M93" s="95"/>
      <c r="N93" s="217">
        <f>N144</f>
        <v>0</v>
      </c>
      <c r="O93" s="216"/>
      <c r="P93" s="216"/>
      <c r="Q93" s="216"/>
      <c r="R93" s="129"/>
    </row>
    <row r="94" spans="2:47" s="8" customFormat="1" ht="19.899999999999999" customHeight="1" x14ac:dyDescent="0.3">
      <c r="B94" s="128"/>
      <c r="C94" s="95"/>
      <c r="D94" s="106" t="s">
        <v>869</v>
      </c>
      <c r="E94" s="95"/>
      <c r="F94" s="95"/>
      <c r="G94" s="95"/>
      <c r="H94" s="95"/>
      <c r="I94" s="95"/>
      <c r="J94" s="95"/>
      <c r="K94" s="95"/>
      <c r="L94" s="95"/>
      <c r="M94" s="95"/>
      <c r="N94" s="217">
        <f>N147</f>
        <v>0</v>
      </c>
      <c r="O94" s="216"/>
      <c r="P94" s="216"/>
      <c r="Q94" s="216"/>
      <c r="R94" s="129"/>
    </row>
    <row r="95" spans="2:47" s="8" customFormat="1" ht="19.899999999999999" customHeight="1" x14ac:dyDescent="0.3">
      <c r="B95" s="128"/>
      <c r="C95" s="95"/>
      <c r="D95" s="106" t="s">
        <v>870</v>
      </c>
      <c r="E95" s="95"/>
      <c r="F95" s="95"/>
      <c r="G95" s="95"/>
      <c r="H95" s="95"/>
      <c r="I95" s="95"/>
      <c r="J95" s="95"/>
      <c r="K95" s="95"/>
      <c r="L95" s="95"/>
      <c r="M95" s="95"/>
      <c r="N95" s="217">
        <f>N162</f>
        <v>0</v>
      </c>
      <c r="O95" s="216"/>
      <c r="P95" s="216"/>
      <c r="Q95" s="216"/>
      <c r="R95" s="129"/>
    </row>
    <row r="96" spans="2:47" s="7" customFormat="1" ht="21.75" customHeight="1" x14ac:dyDescent="0.35">
      <c r="B96" s="124"/>
      <c r="C96" s="125"/>
      <c r="D96" s="126" t="s">
        <v>139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39">
        <f>N165</f>
        <v>0</v>
      </c>
      <c r="O96" s="238"/>
      <c r="P96" s="238"/>
      <c r="Q96" s="238"/>
      <c r="R96" s="127"/>
    </row>
    <row r="97" spans="2:65" s="1" customFormat="1" ht="21.75" customHeight="1" x14ac:dyDescent="0.3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65" s="1" customFormat="1" ht="29.25" customHeight="1" x14ac:dyDescent="0.3">
      <c r="B98" s="31"/>
      <c r="C98" s="123" t="s">
        <v>140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40">
        <f>ROUND(N99+N100+N101+N102+N103+N104,2)</f>
        <v>0</v>
      </c>
      <c r="O98" s="214"/>
      <c r="P98" s="214"/>
      <c r="Q98" s="214"/>
      <c r="R98" s="33"/>
      <c r="T98" s="130"/>
      <c r="U98" s="131" t="s">
        <v>38</v>
      </c>
    </row>
    <row r="99" spans="2:65" s="1" customFormat="1" ht="18" customHeight="1" x14ac:dyDescent="0.3">
      <c r="B99" s="132"/>
      <c r="C99" s="133"/>
      <c r="D99" s="218" t="s">
        <v>141</v>
      </c>
      <c r="E99" s="241"/>
      <c r="F99" s="241"/>
      <c r="G99" s="241"/>
      <c r="H99" s="241"/>
      <c r="I99" s="133"/>
      <c r="J99" s="133"/>
      <c r="K99" s="133"/>
      <c r="L99" s="133"/>
      <c r="M99" s="133"/>
      <c r="N99" s="219">
        <f>ROUND(N89*T99,2)</f>
        <v>0</v>
      </c>
      <c r="O99" s="241"/>
      <c r="P99" s="241"/>
      <c r="Q99" s="241"/>
      <c r="R99" s="134"/>
      <c r="S99" s="133"/>
      <c r="T99" s="135"/>
      <c r="U99" s="136" t="s">
        <v>41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142</v>
      </c>
      <c r="AZ99" s="137"/>
      <c r="BA99" s="137"/>
      <c r="BB99" s="137"/>
      <c r="BC99" s="137"/>
      <c r="BD99" s="137"/>
      <c r="BE99" s="139">
        <f t="shared" ref="BE99:BE104" si="0">IF(U99="základná",N99,0)</f>
        <v>0</v>
      </c>
      <c r="BF99" s="139">
        <f t="shared" ref="BF99:BF104" si="1">IF(U99="znížená",N99,0)</f>
        <v>0</v>
      </c>
      <c r="BG99" s="139">
        <f t="shared" ref="BG99:BG104" si="2">IF(U99="zákl. prenesená",N99,0)</f>
        <v>0</v>
      </c>
      <c r="BH99" s="139">
        <f t="shared" ref="BH99:BH104" si="3">IF(U99="zníž. prenesená",N99,0)</f>
        <v>0</v>
      </c>
      <c r="BI99" s="139">
        <f t="shared" ref="BI99:BI104" si="4">IF(U99="nulová",N99,0)</f>
        <v>0</v>
      </c>
      <c r="BJ99" s="138" t="s">
        <v>85</v>
      </c>
      <c r="BK99" s="137"/>
      <c r="BL99" s="137"/>
      <c r="BM99" s="137"/>
    </row>
    <row r="100" spans="2:65" s="1" customFormat="1" ht="18" customHeight="1" x14ac:dyDescent="0.3">
      <c r="B100" s="132"/>
      <c r="C100" s="133"/>
      <c r="D100" s="218" t="s">
        <v>143</v>
      </c>
      <c r="E100" s="241"/>
      <c r="F100" s="241"/>
      <c r="G100" s="241"/>
      <c r="H100" s="241"/>
      <c r="I100" s="133"/>
      <c r="J100" s="133"/>
      <c r="K100" s="133"/>
      <c r="L100" s="133"/>
      <c r="M100" s="133"/>
      <c r="N100" s="219">
        <f>ROUND(N89*T100,2)</f>
        <v>0</v>
      </c>
      <c r="O100" s="241"/>
      <c r="P100" s="241"/>
      <c r="Q100" s="241"/>
      <c r="R100" s="134"/>
      <c r="S100" s="133"/>
      <c r="T100" s="135"/>
      <c r="U100" s="136" t="s">
        <v>41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142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85</v>
      </c>
      <c r="BK100" s="137"/>
      <c r="BL100" s="137"/>
      <c r="BM100" s="137"/>
    </row>
    <row r="101" spans="2:65" s="1" customFormat="1" ht="18" customHeight="1" x14ac:dyDescent="0.3">
      <c r="B101" s="132"/>
      <c r="C101" s="133"/>
      <c r="D101" s="218" t="s">
        <v>144</v>
      </c>
      <c r="E101" s="241"/>
      <c r="F101" s="241"/>
      <c r="G101" s="241"/>
      <c r="H101" s="241"/>
      <c r="I101" s="133"/>
      <c r="J101" s="133"/>
      <c r="K101" s="133"/>
      <c r="L101" s="133"/>
      <c r="M101" s="133"/>
      <c r="N101" s="219">
        <f>ROUND(N89*T101,2)</f>
        <v>0</v>
      </c>
      <c r="O101" s="241"/>
      <c r="P101" s="241"/>
      <c r="Q101" s="241"/>
      <c r="R101" s="134"/>
      <c r="S101" s="133"/>
      <c r="T101" s="135"/>
      <c r="U101" s="136" t="s">
        <v>41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142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85</v>
      </c>
      <c r="BK101" s="137"/>
      <c r="BL101" s="137"/>
      <c r="BM101" s="137"/>
    </row>
    <row r="102" spans="2:65" s="1" customFormat="1" ht="18" customHeight="1" x14ac:dyDescent="0.3">
      <c r="B102" s="132"/>
      <c r="C102" s="133"/>
      <c r="D102" s="218" t="s">
        <v>145</v>
      </c>
      <c r="E102" s="241"/>
      <c r="F102" s="241"/>
      <c r="G102" s="241"/>
      <c r="H102" s="241"/>
      <c r="I102" s="133"/>
      <c r="J102" s="133"/>
      <c r="K102" s="133"/>
      <c r="L102" s="133"/>
      <c r="M102" s="133"/>
      <c r="N102" s="219">
        <f>ROUND(N89*T102,2)</f>
        <v>0</v>
      </c>
      <c r="O102" s="241"/>
      <c r="P102" s="241"/>
      <c r="Q102" s="241"/>
      <c r="R102" s="134"/>
      <c r="S102" s="133"/>
      <c r="T102" s="135"/>
      <c r="U102" s="136" t="s">
        <v>41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142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85</v>
      </c>
      <c r="BK102" s="137"/>
      <c r="BL102" s="137"/>
      <c r="BM102" s="137"/>
    </row>
    <row r="103" spans="2:65" s="1" customFormat="1" ht="18" customHeight="1" x14ac:dyDescent="0.3">
      <c r="B103" s="132"/>
      <c r="C103" s="133"/>
      <c r="D103" s="218" t="s">
        <v>146</v>
      </c>
      <c r="E103" s="241"/>
      <c r="F103" s="241"/>
      <c r="G103" s="241"/>
      <c r="H103" s="241"/>
      <c r="I103" s="133"/>
      <c r="J103" s="133"/>
      <c r="K103" s="133"/>
      <c r="L103" s="133"/>
      <c r="M103" s="133"/>
      <c r="N103" s="219">
        <f>ROUND(N89*T103,2)</f>
        <v>0</v>
      </c>
      <c r="O103" s="241"/>
      <c r="P103" s="241"/>
      <c r="Q103" s="241"/>
      <c r="R103" s="134"/>
      <c r="S103" s="133"/>
      <c r="T103" s="135"/>
      <c r="U103" s="136" t="s">
        <v>41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142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85</v>
      </c>
      <c r="BK103" s="137"/>
      <c r="BL103" s="137"/>
      <c r="BM103" s="137"/>
    </row>
    <row r="104" spans="2:65" s="1" customFormat="1" ht="18" customHeight="1" x14ac:dyDescent="0.3">
      <c r="B104" s="132"/>
      <c r="C104" s="133"/>
      <c r="D104" s="140" t="s">
        <v>147</v>
      </c>
      <c r="E104" s="133"/>
      <c r="F104" s="133"/>
      <c r="G104" s="133"/>
      <c r="H104" s="133"/>
      <c r="I104" s="133"/>
      <c r="J104" s="133"/>
      <c r="K104" s="133"/>
      <c r="L104" s="133"/>
      <c r="M104" s="133"/>
      <c r="N104" s="219">
        <f>ROUND(N89*T104,2)</f>
        <v>0</v>
      </c>
      <c r="O104" s="241"/>
      <c r="P104" s="241"/>
      <c r="Q104" s="241"/>
      <c r="R104" s="134"/>
      <c r="S104" s="133"/>
      <c r="T104" s="141"/>
      <c r="U104" s="142" t="s">
        <v>41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148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85</v>
      </c>
      <c r="BK104" s="137"/>
      <c r="BL104" s="137"/>
      <c r="BM104" s="137"/>
    </row>
    <row r="105" spans="2:65" s="1" customFormat="1" x14ac:dyDescent="0.3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65" s="1" customFormat="1" ht="29.25" customHeight="1" x14ac:dyDescent="0.3">
      <c r="B106" s="31"/>
      <c r="C106" s="115" t="s">
        <v>103</v>
      </c>
      <c r="D106" s="116"/>
      <c r="E106" s="116"/>
      <c r="F106" s="116"/>
      <c r="G106" s="116"/>
      <c r="H106" s="116"/>
      <c r="I106" s="116"/>
      <c r="J106" s="116"/>
      <c r="K106" s="116"/>
      <c r="L106" s="220">
        <f>ROUND(SUM(N89+N98),2)</f>
        <v>0</v>
      </c>
      <c r="M106" s="236"/>
      <c r="N106" s="236"/>
      <c r="O106" s="236"/>
      <c r="P106" s="236"/>
      <c r="Q106" s="236"/>
      <c r="R106" s="33"/>
    </row>
    <row r="107" spans="2:65" s="1" customFormat="1" ht="6.95" customHeight="1" x14ac:dyDescent="0.3"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7"/>
    </row>
    <row r="111" spans="2:65" s="1" customFormat="1" ht="6.95" customHeight="1" x14ac:dyDescent="0.3"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60"/>
    </row>
    <row r="112" spans="2:65" s="1" customFormat="1" ht="36.950000000000003" customHeight="1" x14ac:dyDescent="0.3">
      <c r="B112" s="31"/>
      <c r="C112" s="185" t="s">
        <v>149</v>
      </c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33"/>
    </row>
    <row r="113" spans="2:65" s="1" customFormat="1" ht="6.95" customHeight="1" x14ac:dyDescent="0.3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65" s="1" customFormat="1" ht="30" customHeight="1" x14ac:dyDescent="0.3">
      <c r="B114" s="31"/>
      <c r="C114" s="26" t="s">
        <v>16</v>
      </c>
      <c r="D114" s="32"/>
      <c r="E114" s="32"/>
      <c r="F114" s="228" t="str">
        <f>F6</f>
        <v>CSS ORAVA Tvrdošín - stavebné úpravy a zateplenie obvodového plášťa budovy, pracovisko ul. SNP č.30</v>
      </c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32"/>
      <c r="R114" s="33"/>
    </row>
    <row r="115" spans="2:65" ht="30" customHeight="1" x14ac:dyDescent="0.3">
      <c r="B115" s="18"/>
      <c r="C115" s="26" t="s">
        <v>106</v>
      </c>
      <c r="D115" s="19"/>
      <c r="E115" s="19"/>
      <c r="F115" s="228" t="s">
        <v>107</v>
      </c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9"/>
      <c r="R115" s="20"/>
    </row>
    <row r="116" spans="2:65" s="1" customFormat="1" ht="36.950000000000003" customHeight="1" x14ac:dyDescent="0.3">
      <c r="B116" s="31"/>
      <c r="C116" s="65" t="s">
        <v>108</v>
      </c>
      <c r="D116" s="32"/>
      <c r="E116" s="32"/>
      <c r="F116" s="222" t="str">
        <f>F8</f>
        <v>b - zdravotechnika</v>
      </c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32"/>
      <c r="R116" s="33"/>
    </row>
    <row r="117" spans="2:65" s="1" customFormat="1" ht="6.95" customHeight="1" x14ac:dyDescent="0.3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65" s="1" customFormat="1" ht="18" customHeight="1" x14ac:dyDescent="0.3">
      <c r="B118" s="31"/>
      <c r="C118" s="26" t="s">
        <v>20</v>
      </c>
      <c r="D118" s="32"/>
      <c r="E118" s="32"/>
      <c r="F118" s="24" t="str">
        <f>F10</f>
        <v xml:space="preserve"> </v>
      </c>
      <c r="G118" s="32"/>
      <c r="H118" s="32"/>
      <c r="I118" s="32"/>
      <c r="J118" s="32"/>
      <c r="K118" s="26" t="s">
        <v>22</v>
      </c>
      <c r="L118" s="32"/>
      <c r="M118" s="234" t="str">
        <f>IF(O10="","",O10)</f>
        <v/>
      </c>
      <c r="N118" s="214"/>
      <c r="O118" s="214"/>
      <c r="P118" s="214"/>
      <c r="Q118" s="32"/>
      <c r="R118" s="33"/>
    </row>
    <row r="119" spans="2:65" s="1" customFormat="1" ht="6.95" customHeight="1" x14ac:dyDescent="0.3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65" s="1" customFormat="1" ht="15" x14ac:dyDescent="0.3">
      <c r="B120" s="31"/>
      <c r="C120" s="26" t="s">
        <v>23</v>
      </c>
      <c r="D120" s="32"/>
      <c r="E120" s="32"/>
      <c r="F120" s="24" t="str">
        <f>E13</f>
        <v>Žilinský samosprávny kraj, Žilina</v>
      </c>
      <c r="G120" s="32"/>
      <c r="H120" s="32"/>
      <c r="I120" s="32"/>
      <c r="J120" s="32"/>
      <c r="K120" s="26" t="s">
        <v>29</v>
      </c>
      <c r="L120" s="32"/>
      <c r="M120" s="190" t="str">
        <f>E19</f>
        <v>PROPORTION s.r.o., Žilina</v>
      </c>
      <c r="N120" s="214"/>
      <c r="O120" s="214"/>
      <c r="P120" s="214"/>
      <c r="Q120" s="214"/>
      <c r="R120" s="33"/>
    </row>
    <row r="121" spans="2:65" s="1" customFormat="1" ht="14.45" customHeight="1" x14ac:dyDescent="0.3">
      <c r="B121" s="31"/>
      <c r="C121" s="26" t="s">
        <v>27</v>
      </c>
      <c r="D121" s="32"/>
      <c r="E121" s="32"/>
      <c r="F121" s="24" t="str">
        <f>IF(E16="","",E16)</f>
        <v>Vyplň údaj</v>
      </c>
      <c r="G121" s="32"/>
      <c r="H121" s="32"/>
      <c r="I121" s="32"/>
      <c r="J121" s="32"/>
      <c r="K121" s="26" t="s">
        <v>32</v>
      </c>
      <c r="L121" s="32"/>
      <c r="M121" s="190" t="str">
        <f>E22</f>
        <v>Miroslav Holeš</v>
      </c>
      <c r="N121" s="214"/>
      <c r="O121" s="214"/>
      <c r="P121" s="214"/>
      <c r="Q121" s="214"/>
      <c r="R121" s="33"/>
    </row>
    <row r="122" spans="2:65" s="1" customFormat="1" ht="10.35" customHeight="1" x14ac:dyDescent="0.3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65" s="9" customFormat="1" ht="29.25" customHeight="1" x14ac:dyDescent="0.3">
      <c r="B123" s="143"/>
      <c r="C123" s="144" t="s">
        <v>150</v>
      </c>
      <c r="D123" s="145" t="s">
        <v>151</v>
      </c>
      <c r="E123" s="145" t="s">
        <v>56</v>
      </c>
      <c r="F123" s="242" t="s">
        <v>152</v>
      </c>
      <c r="G123" s="243"/>
      <c r="H123" s="243"/>
      <c r="I123" s="243"/>
      <c r="J123" s="145" t="s">
        <v>153</v>
      </c>
      <c r="K123" s="145" t="s">
        <v>154</v>
      </c>
      <c r="L123" s="244" t="s">
        <v>155</v>
      </c>
      <c r="M123" s="243"/>
      <c r="N123" s="242" t="s">
        <v>113</v>
      </c>
      <c r="O123" s="243"/>
      <c r="P123" s="243"/>
      <c r="Q123" s="245"/>
      <c r="R123" s="146"/>
      <c r="T123" s="73" t="s">
        <v>156</v>
      </c>
      <c r="U123" s="74" t="s">
        <v>38</v>
      </c>
      <c r="V123" s="74" t="s">
        <v>157</v>
      </c>
      <c r="W123" s="74" t="s">
        <v>158</v>
      </c>
      <c r="X123" s="74" t="s">
        <v>159</v>
      </c>
      <c r="Y123" s="74" t="s">
        <v>160</v>
      </c>
      <c r="Z123" s="74" t="s">
        <v>161</v>
      </c>
      <c r="AA123" s="75" t="s">
        <v>162</v>
      </c>
    </row>
    <row r="124" spans="2:65" s="1" customFormat="1" ht="29.25" customHeight="1" x14ac:dyDescent="0.35">
      <c r="B124" s="31"/>
      <c r="C124" s="77" t="s">
        <v>110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258">
        <f>BK124</f>
        <v>0</v>
      </c>
      <c r="O124" s="259"/>
      <c r="P124" s="259"/>
      <c r="Q124" s="259"/>
      <c r="R124" s="33"/>
      <c r="T124" s="76"/>
      <c r="U124" s="47"/>
      <c r="V124" s="47"/>
      <c r="W124" s="147">
        <f>W125+W165</f>
        <v>0</v>
      </c>
      <c r="X124" s="47"/>
      <c r="Y124" s="147">
        <f>Y125+Y165</f>
        <v>0</v>
      </c>
      <c r="Z124" s="47"/>
      <c r="AA124" s="148">
        <f>AA125+AA165</f>
        <v>0</v>
      </c>
      <c r="AT124" s="14" t="s">
        <v>73</v>
      </c>
      <c r="AU124" s="14" t="s">
        <v>115</v>
      </c>
      <c r="BK124" s="149">
        <f>BK125+BK165</f>
        <v>0</v>
      </c>
    </row>
    <row r="125" spans="2:65" s="10" customFormat="1" ht="37.35" customHeight="1" x14ac:dyDescent="0.35">
      <c r="B125" s="150"/>
      <c r="C125" s="151"/>
      <c r="D125" s="152" t="s">
        <v>865</v>
      </c>
      <c r="E125" s="152"/>
      <c r="F125" s="152"/>
      <c r="G125" s="152"/>
      <c r="H125" s="152"/>
      <c r="I125" s="152"/>
      <c r="J125" s="152"/>
      <c r="K125" s="152"/>
      <c r="L125" s="152"/>
      <c r="M125" s="152"/>
      <c r="N125" s="239">
        <f>BK125</f>
        <v>0</v>
      </c>
      <c r="O125" s="237"/>
      <c r="P125" s="237"/>
      <c r="Q125" s="237"/>
      <c r="R125" s="153"/>
      <c r="T125" s="154"/>
      <c r="U125" s="151"/>
      <c r="V125" s="151"/>
      <c r="W125" s="155">
        <f>W126+W136+W144+W147+W162</f>
        <v>0</v>
      </c>
      <c r="X125" s="151"/>
      <c r="Y125" s="155">
        <f>Y126+Y136+Y144+Y147+Y162</f>
        <v>0</v>
      </c>
      <c r="Z125" s="151"/>
      <c r="AA125" s="156">
        <f>AA126+AA136+AA144+AA147+AA162</f>
        <v>0</v>
      </c>
      <c r="AR125" s="157" t="s">
        <v>85</v>
      </c>
      <c r="AT125" s="158" t="s">
        <v>73</v>
      </c>
      <c r="AU125" s="158" t="s">
        <v>74</v>
      </c>
      <c r="AY125" s="157" t="s">
        <v>163</v>
      </c>
      <c r="BK125" s="159">
        <f>BK126+BK136+BK144+BK147+BK162</f>
        <v>0</v>
      </c>
    </row>
    <row r="126" spans="2:65" s="10" customFormat="1" ht="19.899999999999999" customHeight="1" x14ac:dyDescent="0.3">
      <c r="B126" s="150"/>
      <c r="C126" s="151"/>
      <c r="D126" s="160" t="s">
        <v>866</v>
      </c>
      <c r="E126" s="160"/>
      <c r="F126" s="160"/>
      <c r="G126" s="160"/>
      <c r="H126" s="160"/>
      <c r="I126" s="160"/>
      <c r="J126" s="160"/>
      <c r="K126" s="160"/>
      <c r="L126" s="160"/>
      <c r="M126" s="160"/>
      <c r="N126" s="260">
        <f>BK126</f>
        <v>0</v>
      </c>
      <c r="O126" s="261"/>
      <c r="P126" s="261"/>
      <c r="Q126" s="261"/>
      <c r="R126" s="153"/>
      <c r="T126" s="154"/>
      <c r="U126" s="151"/>
      <c r="V126" s="151"/>
      <c r="W126" s="155">
        <f>SUM(W127:W135)</f>
        <v>0</v>
      </c>
      <c r="X126" s="151"/>
      <c r="Y126" s="155">
        <f>SUM(Y127:Y135)</f>
        <v>0</v>
      </c>
      <c r="Z126" s="151"/>
      <c r="AA126" s="156">
        <f>SUM(AA127:AA135)</f>
        <v>0</v>
      </c>
      <c r="AR126" s="157" t="s">
        <v>85</v>
      </c>
      <c r="AT126" s="158" t="s">
        <v>73</v>
      </c>
      <c r="AU126" s="158" t="s">
        <v>81</v>
      </c>
      <c r="AY126" s="157" t="s">
        <v>163</v>
      </c>
      <c r="BK126" s="159">
        <f>SUM(BK127:BK135)</f>
        <v>0</v>
      </c>
    </row>
    <row r="127" spans="2:65" s="1" customFormat="1" ht="22.5" customHeight="1" x14ac:dyDescent="0.3">
      <c r="B127" s="132"/>
      <c r="C127" s="161" t="s">
        <v>81</v>
      </c>
      <c r="D127" s="161" t="s">
        <v>164</v>
      </c>
      <c r="E127" s="162" t="s">
        <v>81</v>
      </c>
      <c r="F127" s="246" t="s">
        <v>871</v>
      </c>
      <c r="G127" s="247"/>
      <c r="H127" s="247"/>
      <c r="I127" s="247"/>
      <c r="J127" s="163" t="s">
        <v>231</v>
      </c>
      <c r="K127" s="164">
        <v>11</v>
      </c>
      <c r="L127" s="248">
        <v>0</v>
      </c>
      <c r="M127" s="247"/>
      <c r="N127" s="249">
        <f t="shared" ref="N127:N135" si="5">ROUND(L127*K127,2)</f>
        <v>0</v>
      </c>
      <c r="O127" s="247"/>
      <c r="P127" s="247"/>
      <c r="Q127" s="247"/>
      <c r="R127" s="134"/>
      <c r="T127" s="165" t="s">
        <v>3</v>
      </c>
      <c r="U127" s="40" t="s">
        <v>41</v>
      </c>
      <c r="V127" s="32"/>
      <c r="W127" s="166">
        <f t="shared" ref="W127:W135" si="6">V127*K127</f>
        <v>0</v>
      </c>
      <c r="X127" s="166">
        <v>0</v>
      </c>
      <c r="Y127" s="166">
        <f t="shared" ref="Y127:Y135" si="7">X127*K127</f>
        <v>0</v>
      </c>
      <c r="Z127" s="166">
        <v>0</v>
      </c>
      <c r="AA127" s="167">
        <f t="shared" ref="AA127:AA135" si="8">Z127*K127</f>
        <v>0</v>
      </c>
      <c r="AR127" s="14" t="s">
        <v>228</v>
      </c>
      <c r="AT127" s="14" t="s">
        <v>164</v>
      </c>
      <c r="AU127" s="14" t="s">
        <v>85</v>
      </c>
      <c r="AY127" s="14" t="s">
        <v>163</v>
      </c>
      <c r="BE127" s="110">
        <f t="shared" ref="BE127:BE135" si="9">IF(U127="základná",N127,0)</f>
        <v>0</v>
      </c>
      <c r="BF127" s="110">
        <f t="shared" ref="BF127:BF135" si="10">IF(U127="znížená",N127,0)</f>
        <v>0</v>
      </c>
      <c r="BG127" s="110">
        <f t="shared" ref="BG127:BG135" si="11">IF(U127="zákl. prenesená",N127,0)</f>
        <v>0</v>
      </c>
      <c r="BH127" s="110">
        <f t="shared" ref="BH127:BH135" si="12">IF(U127="zníž. prenesená",N127,0)</f>
        <v>0</v>
      </c>
      <c r="BI127" s="110">
        <f t="shared" ref="BI127:BI135" si="13">IF(U127="nulová",N127,0)</f>
        <v>0</v>
      </c>
      <c r="BJ127" s="14" t="s">
        <v>85</v>
      </c>
      <c r="BK127" s="110">
        <f t="shared" ref="BK127:BK135" si="14">ROUND(L127*K127,2)</f>
        <v>0</v>
      </c>
      <c r="BL127" s="14" t="s">
        <v>228</v>
      </c>
      <c r="BM127" s="14" t="s">
        <v>85</v>
      </c>
    </row>
    <row r="128" spans="2:65" s="1" customFormat="1" ht="22.5" customHeight="1" x14ac:dyDescent="0.3">
      <c r="B128" s="132"/>
      <c r="C128" s="161" t="s">
        <v>85</v>
      </c>
      <c r="D128" s="161" t="s">
        <v>164</v>
      </c>
      <c r="E128" s="162" t="s">
        <v>85</v>
      </c>
      <c r="F128" s="246" t="s">
        <v>872</v>
      </c>
      <c r="G128" s="247"/>
      <c r="H128" s="247"/>
      <c r="I128" s="247"/>
      <c r="J128" s="163" t="s">
        <v>231</v>
      </c>
      <c r="K128" s="164">
        <v>9</v>
      </c>
      <c r="L128" s="248">
        <v>0</v>
      </c>
      <c r="M128" s="247"/>
      <c r="N128" s="249">
        <f t="shared" si="5"/>
        <v>0</v>
      </c>
      <c r="O128" s="247"/>
      <c r="P128" s="247"/>
      <c r="Q128" s="247"/>
      <c r="R128" s="134"/>
      <c r="T128" s="165" t="s">
        <v>3</v>
      </c>
      <c r="U128" s="40" t="s">
        <v>41</v>
      </c>
      <c r="V128" s="32"/>
      <c r="W128" s="166">
        <f t="shared" si="6"/>
        <v>0</v>
      </c>
      <c r="X128" s="166">
        <v>0</v>
      </c>
      <c r="Y128" s="166">
        <f t="shared" si="7"/>
        <v>0</v>
      </c>
      <c r="Z128" s="166">
        <v>0</v>
      </c>
      <c r="AA128" s="167">
        <f t="shared" si="8"/>
        <v>0</v>
      </c>
      <c r="AR128" s="14" t="s">
        <v>228</v>
      </c>
      <c r="AT128" s="14" t="s">
        <v>164</v>
      </c>
      <c r="AU128" s="14" t="s">
        <v>85</v>
      </c>
      <c r="AY128" s="14" t="s">
        <v>163</v>
      </c>
      <c r="BE128" s="110">
        <f t="shared" si="9"/>
        <v>0</v>
      </c>
      <c r="BF128" s="110">
        <f t="shared" si="10"/>
        <v>0</v>
      </c>
      <c r="BG128" s="110">
        <f t="shared" si="11"/>
        <v>0</v>
      </c>
      <c r="BH128" s="110">
        <f t="shared" si="12"/>
        <v>0</v>
      </c>
      <c r="BI128" s="110">
        <f t="shared" si="13"/>
        <v>0</v>
      </c>
      <c r="BJ128" s="14" t="s">
        <v>85</v>
      </c>
      <c r="BK128" s="110">
        <f t="shared" si="14"/>
        <v>0</v>
      </c>
      <c r="BL128" s="14" t="s">
        <v>228</v>
      </c>
      <c r="BM128" s="14" t="s">
        <v>168</v>
      </c>
    </row>
    <row r="129" spans="2:65" s="1" customFormat="1" ht="22.5" customHeight="1" x14ac:dyDescent="0.3">
      <c r="B129" s="132"/>
      <c r="C129" s="161" t="s">
        <v>173</v>
      </c>
      <c r="D129" s="161" t="s">
        <v>164</v>
      </c>
      <c r="E129" s="162" t="s">
        <v>173</v>
      </c>
      <c r="F129" s="246" t="s">
        <v>873</v>
      </c>
      <c r="G129" s="247"/>
      <c r="H129" s="247"/>
      <c r="I129" s="247"/>
      <c r="J129" s="163" t="s">
        <v>231</v>
      </c>
      <c r="K129" s="164">
        <v>20</v>
      </c>
      <c r="L129" s="248">
        <v>0</v>
      </c>
      <c r="M129" s="247"/>
      <c r="N129" s="249">
        <f t="shared" si="5"/>
        <v>0</v>
      </c>
      <c r="O129" s="247"/>
      <c r="P129" s="247"/>
      <c r="Q129" s="247"/>
      <c r="R129" s="134"/>
      <c r="T129" s="165" t="s">
        <v>3</v>
      </c>
      <c r="U129" s="40" t="s">
        <v>41</v>
      </c>
      <c r="V129" s="32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14" t="s">
        <v>228</v>
      </c>
      <c r="AT129" s="14" t="s">
        <v>164</v>
      </c>
      <c r="AU129" s="14" t="s">
        <v>85</v>
      </c>
      <c r="AY129" s="14" t="s">
        <v>163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4" t="s">
        <v>85</v>
      </c>
      <c r="BK129" s="110">
        <f t="shared" si="14"/>
        <v>0</v>
      </c>
      <c r="BL129" s="14" t="s">
        <v>228</v>
      </c>
      <c r="BM129" s="14" t="s">
        <v>184</v>
      </c>
    </row>
    <row r="130" spans="2:65" s="1" customFormat="1" ht="31.5" customHeight="1" x14ac:dyDescent="0.3">
      <c r="B130" s="132"/>
      <c r="C130" s="161" t="s">
        <v>168</v>
      </c>
      <c r="D130" s="161" t="s">
        <v>164</v>
      </c>
      <c r="E130" s="162" t="s">
        <v>168</v>
      </c>
      <c r="F130" s="246" t="s">
        <v>874</v>
      </c>
      <c r="G130" s="247"/>
      <c r="H130" s="247"/>
      <c r="I130" s="247"/>
      <c r="J130" s="163" t="s">
        <v>647</v>
      </c>
      <c r="K130" s="164">
        <v>4</v>
      </c>
      <c r="L130" s="248">
        <v>0</v>
      </c>
      <c r="M130" s="247"/>
      <c r="N130" s="249">
        <f t="shared" si="5"/>
        <v>0</v>
      </c>
      <c r="O130" s="247"/>
      <c r="P130" s="247"/>
      <c r="Q130" s="247"/>
      <c r="R130" s="134"/>
      <c r="T130" s="165" t="s">
        <v>3</v>
      </c>
      <c r="U130" s="40" t="s">
        <v>41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228</v>
      </c>
      <c r="AT130" s="14" t="s">
        <v>164</v>
      </c>
      <c r="AU130" s="14" t="s">
        <v>85</v>
      </c>
      <c r="AY130" s="14" t="s">
        <v>163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85</v>
      </c>
      <c r="BK130" s="110">
        <f t="shared" si="14"/>
        <v>0</v>
      </c>
      <c r="BL130" s="14" t="s">
        <v>228</v>
      </c>
      <c r="BM130" s="14" t="s">
        <v>192</v>
      </c>
    </row>
    <row r="131" spans="2:65" s="1" customFormat="1" ht="31.5" customHeight="1" x14ac:dyDescent="0.3">
      <c r="B131" s="132"/>
      <c r="C131" s="161" t="s">
        <v>180</v>
      </c>
      <c r="D131" s="161" t="s">
        <v>164</v>
      </c>
      <c r="E131" s="162" t="s">
        <v>180</v>
      </c>
      <c r="F131" s="246" t="s">
        <v>875</v>
      </c>
      <c r="G131" s="247"/>
      <c r="H131" s="247"/>
      <c r="I131" s="247"/>
      <c r="J131" s="163" t="s">
        <v>647</v>
      </c>
      <c r="K131" s="164">
        <v>2</v>
      </c>
      <c r="L131" s="248">
        <v>0</v>
      </c>
      <c r="M131" s="247"/>
      <c r="N131" s="249">
        <f t="shared" si="5"/>
        <v>0</v>
      </c>
      <c r="O131" s="247"/>
      <c r="P131" s="247"/>
      <c r="Q131" s="247"/>
      <c r="R131" s="134"/>
      <c r="T131" s="165" t="s">
        <v>3</v>
      </c>
      <c r="U131" s="40" t="s">
        <v>41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228</v>
      </c>
      <c r="AT131" s="14" t="s">
        <v>164</v>
      </c>
      <c r="AU131" s="14" t="s">
        <v>85</v>
      </c>
      <c r="AY131" s="14" t="s">
        <v>163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85</v>
      </c>
      <c r="BK131" s="110">
        <f t="shared" si="14"/>
        <v>0</v>
      </c>
      <c r="BL131" s="14" t="s">
        <v>228</v>
      </c>
      <c r="BM131" s="14" t="s">
        <v>202</v>
      </c>
    </row>
    <row r="132" spans="2:65" s="1" customFormat="1" ht="22.5" customHeight="1" x14ac:dyDescent="0.3">
      <c r="B132" s="132"/>
      <c r="C132" s="161" t="s">
        <v>184</v>
      </c>
      <c r="D132" s="161" t="s">
        <v>164</v>
      </c>
      <c r="E132" s="162" t="s">
        <v>184</v>
      </c>
      <c r="F132" s="246" t="s">
        <v>876</v>
      </c>
      <c r="G132" s="247"/>
      <c r="H132" s="247"/>
      <c r="I132" s="247"/>
      <c r="J132" s="163" t="s">
        <v>647</v>
      </c>
      <c r="K132" s="164">
        <v>2</v>
      </c>
      <c r="L132" s="248">
        <v>0</v>
      </c>
      <c r="M132" s="247"/>
      <c r="N132" s="249">
        <f t="shared" si="5"/>
        <v>0</v>
      </c>
      <c r="O132" s="247"/>
      <c r="P132" s="247"/>
      <c r="Q132" s="247"/>
      <c r="R132" s="134"/>
      <c r="T132" s="165" t="s">
        <v>3</v>
      </c>
      <c r="U132" s="40" t="s">
        <v>41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228</v>
      </c>
      <c r="AT132" s="14" t="s">
        <v>164</v>
      </c>
      <c r="AU132" s="14" t="s">
        <v>85</v>
      </c>
      <c r="AY132" s="14" t="s">
        <v>163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85</v>
      </c>
      <c r="BK132" s="110">
        <f t="shared" si="14"/>
        <v>0</v>
      </c>
      <c r="BL132" s="14" t="s">
        <v>228</v>
      </c>
      <c r="BM132" s="14" t="s">
        <v>211</v>
      </c>
    </row>
    <row r="133" spans="2:65" s="1" customFormat="1" ht="31.5" customHeight="1" x14ac:dyDescent="0.3">
      <c r="B133" s="132"/>
      <c r="C133" s="161" t="s">
        <v>188</v>
      </c>
      <c r="D133" s="161" t="s">
        <v>164</v>
      </c>
      <c r="E133" s="162" t="s">
        <v>188</v>
      </c>
      <c r="F133" s="246" t="s">
        <v>877</v>
      </c>
      <c r="G133" s="247"/>
      <c r="H133" s="247"/>
      <c r="I133" s="247"/>
      <c r="J133" s="163" t="s">
        <v>647</v>
      </c>
      <c r="K133" s="164">
        <v>2</v>
      </c>
      <c r="L133" s="248">
        <v>0</v>
      </c>
      <c r="M133" s="247"/>
      <c r="N133" s="249">
        <f t="shared" si="5"/>
        <v>0</v>
      </c>
      <c r="O133" s="247"/>
      <c r="P133" s="247"/>
      <c r="Q133" s="247"/>
      <c r="R133" s="134"/>
      <c r="T133" s="165" t="s">
        <v>3</v>
      </c>
      <c r="U133" s="40" t="s">
        <v>41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228</v>
      </c>
      <c r="AT133" s="14" t="s">
        <v>164</v>
      </c>
      <c r="AU133" s="14" t="s">
        <v>85</v>
      </c>
      <c r="AY133" s="14" t="s">
        <v>163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85</v>
      </c>
      <c r="BK133" s="110">
        <f t="shared" si="14"/>
        <v>0</v>
      </c>
      <c r="BL133" s="14" t="s">
        <v>228</v>
      </c>
      <c r="BM133" s="14" t="s">
        <v>220</v>
      </c>
    </row>
    <row r="134" spans="2:65" s="1" customFormat="1" ht="22.5" customHeight="1" x14ac:dyDescent="0.3">
      <c r="B134" s="132"/>
      <c r="C134" s="161" t="s">
        <v>192</v>
      </c>
      <c r="D134" s="161" t="s">
        <v>164</v>
      </c>
      <c r="E134" s="162" t="s">
        <v>192</v>
      </c>
      <c r="F134" s="246" t="s">
        <v>878</v>
      </c>
      <c r="G134" s="247"/>
      <c r="H134" s="247"/>
      <c r="I134" s="247"/>
      <c r="J134" s="163" t="s">
        <v>231</v>
      </c>
      <c r="K134" s="164">
        <v>20</v>
      </c>
      <c r="L134" s="248">
        <v>0</v>
      </c>
      <c r="M134" s="247"/>
      <c r="N134" s="249">
        <f t="shared" si="5"/>
        <v>0</v>
      </c>
      <c r="O134" s="247"/>
      <c r="P134" s="247"/>
      <c r="Q134" s="247"/>
      <c r="R134" s="134"/>
      <c r="T134" s="165" t="s">
        <v>3</v>
      </c>
      <c r="U134" s="40" t="s">
        <v>41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228</v>
      </c>
      <c r="AT134" s="14" t="s">
        <v>164</v>
      </c>
      <c r="AU134" s="14" t="s">
        <v>85</v>
      </c>
      <c r="AY134" s="14" t="s">
        <v>163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85</v>
      </c>
      <c r="BK134" s="110">
        <f t="shared" si="14"/>
        <v>0</v>
      </c>
      <c r="BL134" s="14" t="s">
        <v>228</v>
      </c>
      <c r="BM134" s="14" t="s">
        <v>228</v>
      </c>
    </row>
    <row r="135" spans="2:65" s="1" customFormat="1" ht="22.5" customHeight="1" x14ac:dyDescent="0.3">
      <c r="B135" s="132"/>
      <c r="C135" s="161" t="s">
        <v>197</v>
      </c>
      <c r="D135" s="161" t="s">
        <v>164</v>
      </c>
      <c r="E135" s="162" t="s">
        <v>197</v>
      </c>
      <c r="F135" s="246" t="s">
        <v>879</v>
      </c>
      <c r="G135" s="247"/>
      <c r="H135" s="247"/>
      <c r="I135" s="247"/>
      <c r="J135" s="163" t="s">
        <v>554</v>
      </c>
      <c r="K135" s="172">
        <v>0</v>
      </c>
      <c r="L135" s="248">
        <v>0</v>
      </c>
      <c r="M135" s="247"/>
      <c r="N135" s="249">
        <f t="shared" si="5"/>
        <v>0</v>
      </c>
      <c r="O135" s="247"/>
      <c r="P135" s="247"/>
      <c r="Q135" s="247"/>
      <c r="R135" s="134"/>
      <c r="T135" s="165" t="s">
        <v>3</v>
      </c>
      <c r="U135" s="40" t="s">
        <v>41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228</v>
      </c>
      <c r="AT135" s="14" t="s">
        <v>164</v>
      </c>
      <c r="AU135" s="14" t="s">
        <v>85</v>
      </c>
      <c r="AY135" s="14" t="s">
        <v>163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85</v>
      </c>
      <c r="BK135" s="110">
        <f t="shared" si="14"/>
        <v>0</v>
      </c>
      <c r="BL135" s="14" t="s">
        <v>228</v>
      </c>
      <c r="BM135" s="14" t="s">
        <v>237</v>
      </c>
    </row>
    <row r="136" spans="2:65" s="10" customFormat="1" ht="29.85" customHeight="1" x14ac:dyDescent="0.3">
      <c r="B136" s="150"/>
      <c r="C136" s="151"/>
      <c r="D136" s="160" t="s">
        <v>867</v>
      </c>
      <c r="E136" s="160"/>
      <c r="F136" s="160"/>
      <c r="G136" s="160"/>
      <c r="H136" s="160"/>
      <c r="I136" s="160"/>
      <c r="J136" s="160"/>
      <c r="K136" s="160"/>
      <c r="L136" s="160"/>
      <c r="M136" s="160"/>
      <c r="N136" s="262">
        <f>BK136</f>
        <v>0</v>
      </c>
      <c r="O136" s="263"/>
      <c r="P136" s="263"/>
      <c r="Q136" s="263"/>
      <c r="R136" s="153"/>
      <c r="T136" s="154"/>
      <c r="U136" s="151"/>
      <c r="V136" s="151"/>
      <c r="W136" s="155">
        <f>SUM(W137:W143)</f>
        <v>0</v>
      </c>
      <c r="X136" s="151"/>
      <c r="Y136" s="155">
        <f>SUM(Y137:Y143)</f>
        <v>0</v>
      </c>
      <c r="Z136" s="151"/>
      <c r="AA136" s="156">
        <f>SUM(AA137:AA143)</f>
        <v>0</v>
      </c>
      <c r="AR136" s="157" t="s">
        <v>85</v>
      </c>
      <c r="AT136" s="158" t="s">
        <v>73</v>
      </c>
      <c r="AU136" s="158" t="s">
        <v>81</v>
      </c>
      <c r="AY136" s="157" t="s">
        <v>163</v>
      </c>
      <c r="BK136" s="159">
        <f>SUM(BK137:BK143)</f>
        <v>0</v>
      </c>
    </row>
    <row r="137" spans="2:65" s="1" customFormat="1" ht="31.5" customHeight="1" x14ac:dyDescent="0.3">
      <c r="B137" s="132"/>
      <c r="C137" s="161" t="s">
        <v>202</v>
      </c>
      <c r="D137" s="161" t="s">
        <v>164</v>
      </c>
      <c r="E137" s="162" t="s">
        <v>202</v>
      </c>
      <c r="F137" s="246" t="s">
        <v>880</v>
      </c>
      <c r="G137" s="247"/>
      <c r="H137" s="247"/>
      <c r="I137" s="247"/>
      <c r="J137" s="163" t="s">
        <v>231</v>
      </c>
      <c r="K137" s="164">
        <v>10</v>
      </c>
      <c r="L137" s="248">
        <v>0</v>
      </c>
      <c r="M137" s="247"/>
      <c r="N137" s="249">
        <f t="shared" ref="N137:N143" si="15">ROUND(L137*K137,2)</f>
        <v>0</v>
      </c>
      <c r="O137" s="247"/>
      <c r="P137" s="247"/>
      <c r="Q137" s="247"/>
      <c r="R137" s="134"/>
      <c r="T137" s="165" t="s">
        <v>3</v>
      </c>
      <c r="U137" s="40" t="s">
        <v>41</v>
      </c>
      <c r="V137" s="32"/>
      <c r="W137" s="166">
        <f t="shared" ref="W137:W143" si="16">V137*K137</f>
        <v>0</v>
      </c>
      <c r="X137" s="166">
        <v>0</v>
      </c>
      <c r="Y137" s="166">
        <f t="shared" ref="Y137:Y143" si="17">X137*K137</f>
        <v>0</v>
      </c>
      <c r="Z137" s="166">
        <v>0</v>
      </c>
      <c r="AA137" s="167">
        <f t="shared" ref="AA137:AA143" si="18">Z137*K137</f>
        <v>0</v>
      </c>
      <c r="AR137" s="14" t="s">
        <v>228</v>
      </c>
      <c r="AT137" s="14" t="s">
        <v>164</v>
      </c>
      <c r="AU137" s="14" t="s">
        <v>85</v>
      </c>
      <c r="AY137" s="14" t="s">
        <v>163</v>
      </c>
      <c r="BE137" s="110">
        <f t="shared" ref="BE137:BE143" si="19">IF(U137="základná",N137,0)</f>
        <v>0</v>
      </c>
      <c r="BF137" s="110">
        <f t="shared" ref="BF137:BF143" si="20">IF(U137="znížená",N137,0)</f>
        <v>0</v>
      </c>
      <c r="BG137" s="110">
        <f t="shared" ref="BG137:BG143" si="21">IF(U137="zákl. prenesená",N137,0)</f>
        <v>0</v>
      </c>
      <c r="BH137" s="110">
        <f t="shared" ref="BH137:BH143" si="22">IF(U137="zníž. prenesená",N137,0)</f>
        <v>0</v>
      </c>
      <c r="BI137" s="110">
        <f t="shared" ref="BI137:BI143" si="23">IF(U137="nulová",N137,0)</f>
        <v>0</v>
      </c>
      <c r="BJ137" s="14" t="s">
        <v>85</v>
      </c>
      <c r="BK137" s="110">
        <f t="shared" ref="BK137:BK143" si="24">ROUND(L137*K137,2)</f>
        <v>0</v>
      </c>
      <c r="BL137" s="14" t="s">
        <v>228</v>
      </c>
      <c r="BM137" s="14" t="s">
        <v>8</v>
      </c>
    </row>
    <row r="138" spans="2:65" s="1" customFormat="1" ht="22.5" customHeight="1" x14ac:dyDescent="0.3">
      <c r="B138" s="132"/>
      <c r="C138" s="161" t="s">
        <v>207</v>
      </c>
      <c r="D138" s="161" t="s">
        <v>164</v>
      </c>
      <c r="E138" s="162" t="s">
        <v>207</v>
      </c>
      <c r="F138" s="246" t="s">
        <v>881</v>
      </c>
      <c r="G138" s="247"/>
      <c r="H138" s="247"/>
      <c r="I138" s="247"/>
      <c r="J138" s="163" t="s">
        <v>231</v>
      </c>
      <c r="K138" s="164">
        <v>10</v>
      </c>
      <c r="L138" s="248">
        <v>0</v>
      </c>
      <c r="M138" s="247"/>
      <c r="N138" s="249">
        <f t="shared" si="15"/>
        <v>0</v>
      </c>
      <c r="O138" s="247"/>
      <c r="P138" s="247"/>
      <c r="Q138" s="247"/>
      <c r="R138" s="134"/>
      <c r="T138" s="165" t="s">
        <v>3</v>
      </c>
      <c r="U138" s="40" t="s">
        <v>41</v>
      </c>
      <c r="V138" s="32"/>
      <c r="W138" s="166">
        <f t="shared" si="16"/>
        <v>0</v>
      </c>
      <c r="X138" s="166">
        <v>0</v>
      </c>
      <c r="Y138" s="166">
        <f t="shared" si="17"/>
        <v>0</v>
      </c>
      <c r="Z138" s="166">
        <v>0</v>
      </c>
      <c r="AA138" s="167">
        <f t="shared" si="18"/>
        <v>0</v>
      </c>
      <c r="AR138" s="14" t="s">
        <v>228</v>
      </c>
      <c r="AT138" s="14" t="s">
        <v>164</v>
      </c>
      <c r="AU138" s="14" t="s">
        <v>85</v>
      </c>
      <c r="AY138" s="14" t="s">
        <v>163</v>
      </c>
      <c r="BE138" s="110">
        <f t="shared" si="19"/>
        <v>0</v>
      </c>
      <c r="BF138" s="110">
        <f t="shared" si="20"/>
        <v>0</v>
      </c>
      <c r="BG138" s="110">
        <f t="shared" si="21"/>
        <v>0</v>
      </c>
      <c r="BH138" s="110">
        <f t="shared" si="22"/>
        <v>0</v>
      </c>
      <c r="BI138" s="110">
        <f t="shared" si="23"/>
        <v>0</v>
      </c>
      <c r="BJ138" s="14" t="s">
        <v>85</v>
      </c>
      <c r="BK138" s="110">
        <f t="shared" si="24"/>
        <v>0</v>
      </c>
      <c r="BL138" s="14" t="s">
        <v>228</v>
      </c>
      <c r="BM138" s="14" t="s">
        <v>252</v>
      </c>
    </row>
    <row r="139" spans="2:65" s="1" customFormat="1" ht="22.5" customHeight="1" x14ac:dyDescent="0.3">
      <c r="B139" s="132"/>
      <c r="C139" s="161" t="s">
        <v>211</v>
      </c>
      <c r="D139" s="161" t="s">
        <v>164</v>
      </c>
      <c r="E139" s="162" t="s">
        <v>211</v>
      </c>
      <c r="F139" s="246" t="s">
        <v>882</v>
      </c>
      <c r="G139" s="247"/>
      <c r="H139" s="247"/>
      <c r="I139" s="247"/>
      <c r="J139" s="163" t="s">
        <v>883</v>
      </c>
      <c r="K139" s="164">
        <v>1</v>
      </c>
      <c r="L139" s="248">
        <v>0</v>
      </c>
      <c r="M139" s="247"/>
      <c r="N139" s="249">
        <f t="shared" si="15"/>
        <v>0</v>
      </c>
      <c r="O139" s="247"/>
      <c r="P139" s="247"/>
      <c r="Q139" s="247"/>
      <c r="R139" s="134"/>
      <c r="T139" s="165" t="s">
        <v>3</v>
      </c>
      <c r="U139" s="40" t="s">
        <v>41</v>
      </c>
      <c r="V139" s="32"/>
      <c r="W139" s="166">
        <f t="shared" si="16"/>
        <v>0</v>
      </c>
      <c r="X139" s="166">
        <v>0</v>
      </c>
      <c r="Y139" s="166">
        <f t="shared" si="17"/>
        <v>0</v>
      </c>
      <c r="Z139" s="166">
        <v>0</v>
      </c>
      <c r="AA139" s="167">
        <f t="shared" si="18"/>
        <v>0</v>
      </c>
      <c r="AR139" s="14" t="s">
        <v>228</v>
      </c>
      <c r="AT139" s="14" t="s">
        <v>164</v>
      </c>
      <c r="AU139" s="14" t="s">
        <v>85</v>
      </c>
      <c r="AY139" s="14" t="s">
        <v>163</v>
      </c>
      <c r="BE139" s="110">
        <f t="shared" si="19"/>
        <v>0</v>
      </c>
      <c r="BF139" s="110">
        <f t="shared" si="20"/>
        <v>0</v>
      </c>
      <c r="BG139" s="110">
        <f t="shared" si="21"/>
        <v>0</v>
      </c>
      <c r="BH139" s="110">
        <f t="shared" si="22"/>
        <v>0</v>
      </c>
      <c r="BI139" s="110">
        <f t="shared" si="23"/>
        <v>0</v>
      </c>
      <c r="BJ139" s="14" t="s">
        <v>85</v>
      </c>
      <c r="BK139" s="110">
        <f t="shared" si="24"/>
        <v>0</v>
      </c>
      <c r="BL139" s="14" t="s">
        <v>228</v>
      </c>
      <c r="BM139" s="14" t="s">
        <v>260</v>
      </c>
    </row>
    <row r="140" spans="2:65" s="1" customFormat="1" ht="22.5" customHeight="1" x14ac:dyDescent="0.3">
      <c r="B140" s="132"/>
      <c r="C140" s="161" t="s">
        <v>216</v>
      </c>
      <c r="D140" s="161" t="s">
        <v>164</v>
      </c>
      <c r="E140" s="162" t="s">
        <v>216</v>
      </c>
      <c r="F140" s="246" t="s">
        <v>884</v>
      </c>
      <c r="G140" s="247"/>
      <c r="H140" s="247"/>
      <c r="I140" s="247"/>
      <c r="J140" s="163" t="s">
        <v>883</v>
      </c>
      <c r="K140" s="164">
        <v>3</v>
      </c>
      <c r="L140" s="248">
        <v>0</v>
      </c>
      <c r="M140" s="247"/>
      <c r="N140" s="249">
        <f t="shared" si="15"/>
        <v>0</v>
      </c>
      <c r="O140" s="247"/>
      <c r="P140" s="247"/>
      <c r="Q140" s="247"/>
      <c r="R140" s="134"/>
      <c r="T140" s="165" t="s">
        <v>3</v>
      </c>
      <c r="U140" s="40" t="s">
        <v>41</v>
      </c>
      <c r="V140" s="32"/>
      <c r="W140" s="166">
        <f t="shared" si="16"/>
        <v>0</v>
      </c>
      <c r="X140" s="166">
        <v>0</v>
      </c>
      <c r="Y140" s="166">
        <f t="shared" si="17"/>
        <v>0</v>
      </c>
      <c r="Z140" s="166">
        <v>0</v>
      </c>
      <c r="AA140" s="167">
        <f t="shared" si="18"/>
        <v>0</v>
      </c>
      <c r="AR140" s="14" t="s">
        <v>228</v>
      </c>
      <c r="AT140" s="14" t="s">
        <v>164</v>
      </c>
      <c r="AU140" s="14" t="s">
        <v>85</v>
      </c>
      <c r="AY140" s="14" t="s">
        <v>163</v>
      </c>
      <c r="BE140" s="110">
        <f t="shared" si="19"/>
        <v>0</v>
      </c>
      <c r="BF140" s="110">
        <f t="shared" si="20"/>
        <v>0</v>
      </c>
      <c r="BG140" s="110">
        <f t="shared" si="21"/>
        <v>0</v>
      </c>
      <c r="BH140" s="110">
        <f t="shared" si="22"/>
        <v>0</v>
      </c>
      <c r="BI140" s="110">
        <f t="shared" si="23"/>
        <v>0</v>
      </c>
      <c r="BJ140" s="14" t="s">
        <v>85</v>
      </c>
      <c r="BK140" s="110">
        <f t="shared" si="24"/>
        <v>0</v>
      </c>
      <c r="BL140" s="14" t="s">
        <v>228</v>
      </c>
      <c r="BM140" s="14" t="s">
        <v>268</v>
      </c>
    </row>
    <row r="141" spans="2:65" s="1" customFormat="1" ht="22.5" customHeight="1" x14ac:dyDescent="0.3">
      <c r="B141" s="132"/>
      <c r="C141" s="161" t="s">
        <v>220</v>
      </c>
      <c r="D141" s="161" t="s">
        <v>164</v>
      </c>
      <c r="E141" s="162" t="s">
        <v>220</v>
      </c>
      <c r="F141" s="246" t="s">
        <v>885</v>
      </c>
      <c r="G141" s="247"/>
      <c r="H141" s="247"/>
      <c r="I141" s="247"/>
      <c r="J141" s="163" t="s">
        <v>231</v>
      </c>
      <c r="K141" s="164">
        <v>10</v>
      </c>
      <c r="L141" s="248">
        <v>0</v>
      </c>
      <c r="M141" s="247"/>
      <c r="N141" s="249">
        <f t="shared" si="15"/>
        <v>0</v>
      </c>
      <c r="O141" s="247"/>
      <c r="P141" s="247"/>
      <c r="Q141" s="247"/>
      <c r="R141" s="134"/>
      <c r="T141" s="165" t="s">
        <v>3</v>
      </c>
      <c r="U141" s="40" t="s">
        <v>41</v>
      </c>
      <c r="V141" s="32"/>
      <c r="W141" s="166">
        <f t="shared" si="16"/>
        <v>0</v>
      </c>
      <c r="X141" s="166">
        <v>0</v>
      </c>
      <c r="Y141" s="166">
        <f t="shared" si="17"/>
        <v>0</v>
      </c>
      <c r="Z141" s="166">
        <v>0</v>
      </c>
      <c r="AA141" s="167">
        <f t="shared" si="18"/>
        <v>0</v>
      </c>
      <c r="AR141" s="14" t="s">
        <v>228</v>
      </c>
      <c r="AT141" s="14" t="s">
        <v>164</v>
      </c>
      <c r="AU141" s="14" t="s">
        <v>85</v>
      </c>
      <c r="AY141" s="14" t="s">
        <v>163</v>
      </c>
      <c r="BE141" s="110">
        <f t="shared" si="19"/>
        <v>0</v>
      </c>
      <c r="BF141" s="110">
        <f t="shared" si="20"/>
        <v>0</v>
      </c>
      <c r="BG141" s="110">
        <f t="shared" si="21"/>
        <v>0</v>
      </c>
      <c r="BH141" s="110">
        <f t="shared" si="22"/>
        <v>0</v>
      </c>
      <c r="BI141" s="110">
        <f t="shared" si="23"/>
        <v>0</v>
      </c>
      <c r="BJ141" s="14" t="s">
        <v>85</v>
      </c>
      <c r="BK141" s="110">
        <f t="shared" si="24"/>
        <v>0</v>
      </c>
      <c r="BL141" s="14" t="s">
        <v>228</v>
      </c>
      <c r="BM141" s="14" t="s">
        <v>276</v>
      </c>
    </row>
    <row r="142" spans="2:65" s="1" customFormat="1" ht="22.5" customHeight="1" x14ac:dyDescent="0.3">
      <c r="B142" s="132"/>
      <c r="C142" s="161" t="s">
        <v>224</v>
      </c>
      <c r="D142" s="161" t="s">
        <v>164</v>
      </c>
      <c r="E142" s="162" t="s">
        <v>224</v>
      </c>
      <c r="F142" s="246" t="s">
        <v>886</v>
      </c>
      <c r="G142" s="247"/>
      <c r="H142" s="247"/>
      <c r="I142" s="247"/>
      <c r="J142" s="163" t="s">
        <v>231</v>
      </c>
      <c r="K142" s="164">
        <v>10</v>
      </c>
      <c r="L142" s="248">
        <v>0</v>
      </c>
      <c r="M142" s="247"/>
      <c r="N142" s="249">
        <f t="shared" si="15"/>
        <v>0</v>
      </c>
      <c r="O142" s="247"/>
      <c r="P142" s="247"/>
      <c r="Q142" s="247"/>
      <c r="R142" s="134"/>
      <c r="T142" s="165" t="s">
        <v>3</v>
      </c>
      <c r="U142" s="40" t="s">
        <v>41</v>
      </c>
      <c r="V142" s="32"/>
      <c r="W142" s="166">
        <f t="shared" si="16"/>
        <v>0</v>
      </c>
      <c r="X142" s="166">
        <v>0</v>
      </c>
      <c r="Y142" s="166">
        <f t="shared" si="17"/>
        <v>0</v>
      </c>
      <c r="Z142" s="166">
        <v>0</v>
      </c>
      <c r="AA142" s="167">
        <f t="shared" si="18"/>
        <v>0</v>
      </c>
      <c r="AR142" s="14" t="s">
        <v>228</v>
      </c>
      <c r="AT142" s="14" t="s">
        <v>164</v>
      </c>
      <c r="AU142" s="14" t="s">
        <v>85</v>
      </c>
      <c r="AY142" s="14" t="s">
        <v>163</v>
      </c>
      <c r="BE142" s="110">
        <f t="shared" si="19"/>
        <v>0</v>
      </c>
      <c r="BF142" s="110">
        <f t="shared" si="20"/>
        <v>0</v>
      </c>
      <c r="BG142" s="110">
        <f t="shared" si="21"/>
        <v>0</v>
      </c>
      <c r="BH142" s="110">
        <f t="shared" si="22"/>
        <v>0</v>
      </c>
      <c r="BI142" s="110">
        <f t="shared" si="23"/>
        <v>0</v>
      </c>
      <c r="BJ142" s="14" t="s">
        <v>85</v>
      </c>
      <c r="BK142" s="110">
        <f t="shared" si="24"/>
        <v>0</v>
      </c>
      <c r="BL142" s="14" t="s">
        <v>228</v>
      </c>
      <c r="BM142" s="14" t="s">
        <v>284</v>
      </c>
    </row>
    <row r="143" spans="2:65" s="1" customFormat="1" ht="22.5" customHeight="1" x14ac:dyDescent="0.3">
      <c r="B143" s="132"/>
      <c r="C143" s="161" t="s">
        <v>228</v>
      </c>
      <c r="D143" s="161" t="s">
        <v>164</v>
      </c>
      <c r="E143" s="162" t="s">
        <v>228</v>
      </c>
      <c r="F143" s="246" t="s">
        <v>887</v>
      </c>
      <c r="G143" s="247"/>
      <c r="H143" s="247"/>
      <c r="I143" s="247"/>
      <c r="J143" s="163" t="s">
        <v>554</v>
      </c>
      <c r="K143" s="172">
        <v>0</v>
      </c>
      <c r="L143" s="248">
        <v>0</v>
      </c>
      <c r="M143" s="247"/>
      <c r="N143" s="249">
        <f t="shared" si="15"/>
        <v>0</v>
      </c>
      <c r="O143" s="247"/>
      <c r="P143" s="247"/>
      <c r="Q143" s="247"/>
      <c r="R143" s="134"/>
      <c r="T143" s="165" t="s">
        <v>3</v>
      </c>
      <c r="U143" s="40" t="s">
        <v>41</v>
      </c>
      <c r="V143" s="32"/>
      <c r="W143" s="166">
        <f t="shared" si="16"/>
        <v>0</v>
      </c>
      <c r="X143" s="166">
        <v>0</v>
      </c>
      <c r="Y143" s="166">
        <f t="shared" si="17"/>
        <v>0</v>
      </c>
      <c r="Z143" s="166">
        <v>0</v>
      </c>
      <c r="AA143" s="167">
        <f t="shared" si="18"/>
        <v>0</v>
      </c>
      <c r="AR143" s="14" t="s">
        <v>228</v>
      </c>
      <c r="AT143" s="14" t="s">
        <v>164</v>
      </c>
      <c r="AU143" s="14" t="s">
        <v>85</v>
      </c>
      <c r="AY143" s="14" t="s">
        <v>163</v>
      </c>
      <c r="BE143" s="110">
        <f t="shared" si="19"/>
        <v>0</v>
      </c>
      <c r="BF143" s="110">
        <f t="shared" si="20"/>
        <v>0</v>
      </c>
      <c r="BG143" s="110">
        <f t="shared" si="21"/>
        <v>0</v>
      </c>
      <c r="BH143" s="110">
        <f t="shared" si="22"/>
        <v>0</v>
      </c>
      <c r="BI143" s="110">
        <f t="shared" si="23"/>
        <v>0</v>
      </c>
      <c r="BJ143" s="14" t="s">
        <v>85</v>
      </c>
      <c r="BK143" s="110">
        <f t="shared" si="24"/>
        <v>0</v>
      </c>
      <c r="BL143" s="14" t="s">
        <v>228</v>
      </c>
      <c r="BM143" s="14" t="s">
        <v>292</v>
      </c>
    </row>
    <row r="144" spans="2:65" s="10" customFormat="1" ht="29.85" customHeight="1" x14ac:dyDescent="0.3">
      <c r="B144" s="150"/>
      <c r="C144" s="151"/>
      <c r="D144" s="160" t="s">
        <v>868</v>
      </c>
      <c r="E144" s="160"/>
      <c r="F144" s="160"/>
      <c r="G144" s="160"/>
      <c r="H144" s="160"/>
      <c r="I144" s="160"/>
      <c r="J144" s="160"/>
      <c r="K144" s="160"/>
      <c r="L144" s="160"/>
      <c r="M144" s="160"/>
      <c r="N144" s="262">
        <f>BK144</f>
        <v>0</v>
      </c>
      <c r="O144" s="263"/>
      <c r="P144" s="263"/>
      <c r="Q144" s="263"/>
      <c r="R144" s="153"/>
      <c r="T144" s="154"/>
      <c r="U144" s="151"/>
      <c r="V144" s="151"/>
      <c r="W144" s="155">
        <f>SUM(W145:W146)</f>
        <v>0</v>
      </c>
      <c r="X144" s="151"/>
      <c r="Y144" s="155">
        <f>SUM(Y145:Y146)</f>
        <v>0</v>
      </c>
      <c r="Z144" s="151"/>
      <c r="AA144" s="156">
        <f>SUM(AA145:AA146)</f>
        <v>0</v>
      </c>
      <c r="AR144" s="157" t="s">
        <v>85</v>
      </c>
      <c r="AT144" s="158" t="s">
        <v>73</v>
      </c>
      <c r="AU144" s="158" t="s">
        <v>81</v>
      </c>
      <c r="AY144" s="157" t="s">
        <v>163</v>
      </c>
      <c r="BK144" s="159">
        <f>SUM(BK145:BK146)</f>
        <v>0</v>
      </c>
    </row>
    <row r="145" spans="2:65" s="1" customFormat="1" ht="31.5" customHeight="1" x14ac:dyDescent="0.3">
      <c r="B145" s="132"/>
      <c r="C145" s="161" t="s">
        <v>233</v>
      </c>
      <c r="D145" s="161" t="s">
        <v>164</v>
      </c>
      <c r="E145" s="162" t="s">
        <v>233</v>
      </c>
      <c r="F145" s="246" t="s">
        <v>888</v>
      </c>
      <c r="G145" s="247"/>
      <c r="H145" s="247"/>
      <c r="I145" s="247"/>
      <c r="J145" s="163" t="s">
        <v>647</v>
      </c>
      <c r="K145" s="164">
        <v>1</v>
      </c>
      <c r="L145" s="248">
        <v>0</v>
      </c>
      <c r="M145" s="247"/>
      <c r="N145" s="249">
        <f>ROUND(L145*K145,2)</f>
        <v>0</v>
      </c>
      <c r="O145" s="247"/>
      <c r="P145" s="247"/>
      <c r="Q145" s="247"/>
      <c r="R145" s="134"/>
      <c r="T145" s="165" t="s">
        <v>3</v>
      </c>
      <c r="U145" s="40" t="s">
        <v>41</v>
      </c>
      <c r="V145" s="32"/>
      <c r="W145" s="166">
        <f>V145*K145</f>
        <v>0</v>
      </c>
      <c r="X145" s="166">
        <v>0</v>
      </c>
      <c r="Y145" s="166">
        <f>X145*K145</f>
        <v>0</v>
      </c>
      <c r="Z145" s="166">
        <v>0</v>
      </c>
      <c r="AA145" s="167">
        <f>Z145*K145</f>
        <v>0</v>
      </c>
      <c r="AR145" s="14" t="s">
        <v>228</v>
      </c>
      <c r="AT145" s="14" t="s">
        <v>164</v>
      </c>
      <c r="AU145" s="14" t="s">
        <v>85</v>
      </c>
      <c r="AY145" s="14" t="s">
        <v>163</v>
      </c>
      <c r="BE145" s="110">
        <f>IF(U145="základná",N145,0)</f>
        <v>0</v>
      </c>
      <c r="BF145" s="110">
        <f>IF(U145="znížená",N145,0)</f>
        <v>0</v>
      </c>
      <c r="BG145" s="110">
        <f>IF(U145="zákl. prenesená",N145,0)</f>
        <v>0</v>
      </c>
      <c r="BH145" s="110">
        <f>IF(U145="zníž. prenesená",N145,0)</f>
        <v>0</v>
      </c>
      <c r="BI145" s="110">
        <f>IF(U145="nulová",N145,0)</f>
        <v>0</v>
      </c>
      <c r="BJ145" s="14" t="s">
        <v>85</v>
      </c>
      <c r="BK145" s="110">
        <f>ROUND(L145*K145,2)</f>
        <v>0</v>
      </c>
      <c r="BL145" s="14" t="s">
        <v>228</v>
      </c>
      <c r="BM145" s="14" t="s">
        <v>300</v>
      </c>
    </row>
    <row r="146" spans="2:65" s="1" customFormat="1" ht="31.5" customHeight="1" x14ac:dyDescent="0.3">
      <c r="B146" s="132"/>
      <c r="C146" s="161" t="s">
        <v>237</v>
      </c>
      <c r="D146" s="161" t="s">
        <v>164</v>
      </c>
      <c r="E146" s="162" t="s">
        <v>237</v>
      </c>
      <c r="F146" s="246" t="s">
        <v>889</v>
      </c>
      <c r="G146" s="247"/>
      <c r="H146" s="247"/>
      <c r="I146" s="247"/>
      <c r="J146" s="163" t="s">
        <v>554</v>
      </c>
      <c r="K146" s="172">
        <v>0</v>
      </c>
      <c r="L146" s="248">
        <v>0</v>
      </c>
      <c r="M146" s="247"/>
      <c r="N146" s="249">
        <f>ROUND(L146*K146,2)</f>
        <v>0</v>
      </c>
      <c r="O146" s="247"/>
      <c r="P146" s="247"/>
      <c r="Q146" s="247"/>
      <c r="R146" s="134"/>
      <c r="T146" s="165" t="s">
        <v>3</v>
      </c>
      <c r="U146" s="40" t="s">
        <v>41</v>
      </c>
      <c r="V146" s="32"/>
      <c r="W146" s="166">
        <f>V146*K146</f>
        <v>0</v>
      </c>
      <c r="X146" s="166">
        <v>0</v>
      </c>
      <c r="Y146" s="166">
        <f>X146*K146</f>
        <v>0</v>
      </c>
      <c r="Z146" s="166">
        <v>0</v>
      </c>
      <c r="AA146" s="167">
        <f>Z146*K146</f>
        <v>0</v>
      </c>
      <c r="AR146" s="14" t="s">
        <v>228</v>
      </c>
      <c r="AT146" s="14" t="s">
        <v>164</v>
      </c>
      <c r="AU146" s="14" t="s">
        <v>85</v>
      </c>
      <c r="AY146" s="14" t="s">
        <v>163</v>
      </c>
      <c r="BE146" s="110">
        <f>IF(U146="základná",N146,0)</f>
        <v>0</v>
      </c>
      <c r="BF146" s="110">
        <f>IF(U146="znížená",N146,0)</f>
        <v>0</v>
      </c>
      <c r="BG146" s="110">
        <f>IF(U146="zákl. prenesená",N146,0)</f>
        <v>0</v>
      </c>
      <c r="BH146" s="110">
        <f>IF(U146="zníž. prenesená",N146,0)</f>
        <v>0</v>
      </c>
      <c r="BI146" s="110">
        <f>IF(U146="nulová",N146,0)</f>
        <v>0</v>
      </c>
      <c r="BJ146" s="14" t="s">
        <v>85</v>
      </c>
      <c r="BK146" s="110">
        <f>ROUND(L146*K146,2)</f>
        <v>0</v>
      </c>
      <c r="BL146" s="14" t="s">
        <v>228</v>
      </c>
      <c r="BM146" s="14" t="s">
        <v>308</v>
      </c>
    </row>
    <row r="147" spans="2:65" s="10" customFormat="1" ht="29.85" customHeight="1" x14ac:dyDescent="0.3">
      <c r="B147" s="150"/>
      <c r="C147" s="151"/>
      <c r="D147" s="160" t="s">
        <v>869</v>
      </c>
      <c r="E147" s="160"/>
      <c r="F147" s="160"/>
      <c r="G147" s="160"/>
      <c r="H147" s="160"/>
      <c r="I147" s="160"/>
      <c r="J147" s="160"/>
      <c r="K147" s="160"/>
      <c r="L147" s="160"/>
      <c r="M147" s="160"/>
      <c r="N147" s="262">
        <f>BK147</f>
        <v>0</v>
      </c>
      <c r="O147" s="263"/>
      <c r="P147" s="263"/>
      <c r="Q147" s="263"/>
      <c r="R147" s="153"/>
      <c r="T147" s="154"/>
      <c r="U147" s="151"/>
      <c r="V147" s="151"/>
      <c r="W147" s="155">
        <f>SUM(W148:W161)</f>
        <v>0</v>
      </c>
      <c r="X147" s="151"/>
      <c r="Y147" s="155">
        <f>SUM(Y148:Y161)</f>
        <v>0</v>
      </c>
      <c r="Z147" s="151"/>
      <c r="AA147" s="156">
        <f>SUM(AA148:AA161)</f>
        <v>0</v>
      </c>
      <c r="AR147" s="157" t="s">
        <v>85</v>
      </c>
      <c r="AT147" s="158" t="s">
        <v>73</v>
      </c>
      <c r="AU147" s="158" t="s">
        <v>81</v>
      </c>
      <c r="AY147" s="157" t="s">
        <v>163</v>
      </c>
      <c r="BK147" s="159">
        <f>SUM(BK148:BK161)</f>
        <v>0</v>
      </c>
    </row>
    <row r="148" spans="2:65" s="1" customFormat="1" ht="22.5" customHeight="1" x14ac:dyDescent="0.3">
      <c r="B148" s="132"/>
      <c r="C148" s="161" t="s">
        <v>241</v>
      </c>
      <c r="D148" s="161" t="s">
        <v>164</v>
      </c>
      <c r="E148" s="162" t="s">
        <v>241</v>
      </c>
      <c r="F148" s="246" t="s">
        <v>890</v>
      </c>
      <c r="G148" s="247"/>
      <c r="H148" s="247"/>
      <c r="I148" s="247"/>
      <c r="J148" s="163" t="s">
        <v>647</v>
      </c>
      <c r="K148" s="164">
        <v>6</v>
      </c>
      <c r="L148" s="248">
        <v>0</v>
      </c>
      <c r="M148" s="247"/>
      <c r="N148" s="249">
        <f t="shared" ref="N148:N161" si="25">ROUND(L148*K148,2)</f>
        <v>0</v>
      </c>
      <c r="O148" s="247"/>
      <c r="P148" s="247"/>
      <c r="Q148" s="247"/>
      <c r="R148" s="134"/>
      <c r="T148" s="165" t="s">
        <v>3</v>
      </c>
      <c r="U148" s="40" t="s">
        <v>41</v>
      </c>
      <c r="V148" s="32"/>
      <c r="W148" s="166">
        <f t="shared" ref="W148:W161" si="26">V148*K148</f>
        <v>0</v>
      </c>
      <c r="X148" s="166">
        <v>0</v>
      </c>
      <c r="Y148" s="166">
        <f t="shared" ref="Y148:Y161" si="27">X148*K148</f>
        <v>0</v>
      </c>
      <c r="Z148" s="166">
        <v>0</v>
      </c>
      <c r="AA148" s="167">
        <f t="shared" ref="AA148:AA161" si="28">Z148*K148</f>
        <v>0</v>
      </c>
      <c r="AR148" s="14" t="s">
        <v>228</v>
      </c>
      <c r="AT148" s="14" t="s">
        <v>164</v>
      </c>
      <c r="AU148" s="14" t="s">
        <v>85</v>
      </c>
      <c r="AY148" s="14" t="s">
        <v>163</v>
      </c>
      <c r="BE148" s="110">
        <f t="shared" ref="BE148:BE161" si="29">IF(U148="základná",N148,0)</f>
        <v>0</v>
      </c>
      <c r="BF148" s="110">
        <f t="shared" ref="BF148:BF161" si="30">IF(U148="znížená",N148,0)</f>
        <v>0</v>
      </c>
      <c r="BG148" s="110">
        <f t="shared" ref="BG148:BG161" si="31">IF(U148="zákl. prenesená",N148,0)</f>
        <v>0</v>
      </c>
      <c r="BH148" s="110">
        <f t="shared" ref="BH148:BH161" si="32">IF(U148="zníž. prenesená",N148,0)</f>
        <v>0</v>
      </c>
      <c r="BI148" s="110">
        <f t="shared" ref="BI148:BI161" si="33">IF(U148="nulová",N148,0)</f>
        <v>0</v>
      </c>
      <c r="BJ148" s="14" t="s">
        <v>85</v>
      </c>
      <c r="BK148" s="110">
        <f t="shared" ref="BK148:BK161" si="34">ROUND(L148*K148,2)</f>
        <v>0</v>
      </c>
      <c r="BL148" s="14" t="s">
        <v>228</v>
      </c>
      <c r="BM148" s="14" t="s">
        <v>316</v>
      </c>
    </row>
    <row r="149" spans="2:65" s="1" customFormat="1" ht="22.5" customHeight="1" x14ac:dyDescent="0.3">
      <c r="B149" s="132"/>
      <c r="C149" s="161" t="s">
        <v>8</v>
      </c>
      <c r="D149" s="161" t="s">
        <v>164</v>
      </c>
      <c r="E149" s="162" t="s">
        <v>8</v>
      </c>
      <c r="F149" s="246" t="s">
        <v>891</v>
      </c>
      <c r="G149" s="247"/>
      <c r="H149" s="247"/>
      <c r="I149" s="247"/>
      <c r="J149" s="163" t="s">
        <v>647</v>
      </c>
      <c r="K149" s="164">
        <v>4</v>
      </c>
      <c r="L149" s="248">
        <v>0</v>
      </c>
      <c r="M149" s="247"/>
      <c r="N149" s="249">
        <f t="shared" si="25"/>
        <v>0</v>
      </c>
      <c r="O149" s="247"/>
      <c r="P149" s="247"/>
      <c r="Q149" s="247"/>
      <c r="R149" s="134"/>
      <c r="T149" s="165" t="s">
        <v>3</v>
      </c>
      <c r="U149" s="40" t="s">
        <v>41</v>
      </c>
      <c r="V149" s="32"/>
      <c r="W149" s="166">
        <f t="shared" si="26"/>
        <v>0</v>
      </c>
      <c r="X149" s="166">
        <v>0</v>
      </c>
      <c r="Y149" s="166">
        <f t="shared" si="27"/>
        <v>0</v>
      </c>
      <c r="Z149" s="166">
        <v>0</v>
      </c>
      <c r="AA149" s="167">
        <f t="shared" si="28"/>
        <v>0</v>
      </c>
      <c r="AR149" s="14" t="s">
        <v>228</v>
      </c>
      <c r="AT149" s="14" t="s">
        <v>164</v>
      </c>
      <c r="AU149" s="14" t="s">
        <v>85</v>
      </c>
      <c r="AY149" s="14" t="s">
        <v>163</v>
      </c>
      <c r="BE149" s="110">
        <f t="shared" si="29"/>
        <v>0</v>
      </c>
      <c r="BF149" s="110">
        <f t="shared" si="30"/>
        <v>0</v>
      </c>
      <c r="BG149" s="110">
        <f t="shared" si="31"/>
        <v>0</v>
      </c>
      <c r="BH149" s="110">
        <f t="shared" si="32"/>
        <v>0</v>
      </c>
      <c r="BI149" s="110">
        <f t="shared" si="33"/>
        <v>0</v>
      </c>
      <c r="BJ149" s="14" t="s">
        <v>85</v>
      </c>
      <c r="BK149" s="110">
        <f t="shared" si="34"/>
        <v>0</v>
      </c>
      <c r="BL149" s="14" t="s">
        <v>228</v>
      </c>
      <c r="BM149" s="14" t="s">
        <v>324</v>
      </c>
    </row>
    <row r="150" spans="2:65" s="1" customFormat="1" ht="22.5" customHeight="1" x14ac:dyDescent="0.3">
      <c r="B150" s="132"/>
      <c r="C150" s="161" t="s">
        <v>248</v>
      </c>
      <c r="D150" s="161" t="s">
        <v>164</v>
      </c>
      <c r="E150" s="162" t="s">
        <v>248</v>
      </c>
      <c r="F150" s="246" t="s">
        <v>892</v>
      </c>
      <c r="G150" s="247"/>
      <c r="H150" s="247"/>
      <c r="I150" s="247"/>
      <c r="J150" s="163" t="s">
        <v>647</v>
      </c>
      <c r="K150" s="164">
        <v>4</v>
      </c>
      <c r="L150" s="248">
        <v>0</v>
      </c>
      <c r="M150" s="247"/>
      <c r="N150" s="249">
        <f t="shared" si="25"/>
        <v>0</v>
      </c>
      <c r="O150" s="247"/>
      <c r="P150" s="247"/>
      <c r="Q150" s="247"/>
      <c r="R150" s="134"/>
      <c r="T150" s="165" t="s">
        <v>3</v>
      </c>
      <c r="U150" s="40" t="s">
        <v>41</v>
      </c>
      <c r="V150" s="32"/>
      <c r="W150" s="166">
        <f t="shared" si="26"/>
        <v>0</v>
      </c>
      <c r="X150" s="166">
        <v>0</v>
      </c>
      <c r="Y150" s="166">
        <f t="shared" si="27"/>
        <v>0</v>
      </c>
      <c r="Z150" s="166">
        <v>0</v>
      </c>
      <c r="AA150" s="167">
        <f t="shared" si="28"/>
        <v>0</v>
      </c>
      <c r="AR150" s="14" t="s">
        <v>228</v>
      </c>
      <c r="AT150" s="14" t="s">
        <v>164</v>
      </c>
      <c r="AU150" s="14" t="s">
        <v>85</v>
      </c>
      <c r="AY150" s="14" t="s">
        <v>163</v>
      </c>
      <c r="BE150" s="110">
        <f t="shared" si="29"/>
        <v>0</v>
      </c>
      <c r="BF150" s="110">
        <f t="shared" si="30"/>
        <v>0</v>
      </c>
      <c r="BG150" s="110">
        <f t="shared" si="31"/>
        <v>0</v>
      </c>
      <c r="BH150" s="110">
        <f t="shared" si="32"/>
        <v>0</v>
      </c>
      <c r="BI150" s="110">
        <f t="shared" si="33"/>
        <v>0</v>
      </c>
      <c r="BJ150" s="14" t="s">
        <v>85</v>
      </c>
      <c r="BK150" s="110">
        <f t="shared" si="34"/>
        <v>0</v>
      </c>
      <c r="BL150" s="14" t="s">
        <v>228</v>
      </c>
      <c r="BM150" s="14" t="s">
        <v>332</v>
      </c>
    </row>
    <row r="151" spans="2:65" s="1" customFormat="1" ht="22.5" customHeight="1" x14ac:dyDescent="0.3">
      <c r="B151" s="132"/>
      <c r="C151" s="161" t="s">
        <v>252</v>
      </c>
      <c r="D151" s="161" t="s">
        <v>164</v>
      </c>
      <c r="E151" s="162" t="s">
        <v>252</v>
      </c>
      <c r="F151" s="246" t="s">
        <v>893</v>
      </c>
      <c r="G151" s="247"/>
      <c r="H151" s="247"/>
      <c r="I151" s="247"/>
      <c r="J151" s="163" t="s">
        <v>647</v>
      </c>
      <c r="K151" s="164">
        <v>2</v>
      </c>
      <c r="L151" s="248">
        <v>0</v>
      </c>
      <c r="M151" s="247"/>
      <c r="N151" s="249">
        <f t="shared" si="25"/>
        <v>0</v>
      </c>
      <c r="O151" s="247"/>
      <c r="P151" s="247"/>
      <c r="Q151" s="247"/>
      <c r="R151" s="134"/>
      <c r="T151" s="165" t="s">
        <v>3</v>
      </c>
      <c r="U151" s="40" t="s">
        <v>41</v>
      </c>
      <c r="V151" s="32"/>
      <c r="W151" s="166">
        <f t="shared" si="26"/>
        <v>0</v>
      </c>
      <c r="X151" s="166">
        <v>0</v>
      </c>
      <c r="Y151" s="166">
        <f t="shared" si="27"/>
        <v>0</v>
      </c>
      <c r="Z151" s="166">
        <v>0</v>
      </c>
      <c r="AA151" s="167">
        <f t="shared" si="28"/>
        <v>0</v>
      </c>
      <c r="AR151" s="14" t="s">
        <v>228</v>
      </c>
      <c r="AT151" s="14" t="s">
        <v>164</v>
      </c>
      <c r="AU151" s="14" t="s">
        <v>85</v>
      </c>
      <c r="AY151" s="14" t="s">
        <v>163</v>
      </c>
      <c r="BE151" s="110">
        <f t="shared" si="29"/>
        <v>0</v>
      </c>
      <c r="BF151" s="110">
        <f t="shared" si="30"/>
        <v>0</v>
      </c>
      <c r="BG151" s="110">
        <f t="shared" si="31"/>
        <v>0</v>
      </c>
      <c r="BH151" s="110">
        <f t="shared" si="32"/>
        <v>0</v>
      </c>
      <c r="BI151" s="110">
        <f t="shared" si="33"/>
        <v>0</v>
      </c>
      <c r="BJ151" s="14" t="s">
        <v>85</v>
      </c>
      <c r="BK151" s="110">
        <f t="shared" si="34"/>
        <v>0</v>
      </c>
      <c r="BL151" s="14" t="s">
        <v>228</v>
      </c>
      <c r="BM151" s="14" t="s">
        <v>340</v>
      </c>
    </row>
    <row r="152" spans="2:65" s="1" customFormat="1" ht="31.5" customHeight="1" x14ac:dyDescent="0.3">
      <c r="B152" s="132"/>
      <c r="C152" s="161" t="s">
        <v>256</v>
      </c>
      <c r="D152" s="161" t="s">
        <v>164</v>
      </c>
      <c r="E152" s="162" t="s">
        <v>256</v>
      </c>
      <c r="F152" s="246" t="s">
        <v>894</v>
      </c>
      <c r="G152" s="247"/>
      <c r="H152" s="247"/>
      <c r="I152" s="247"/>
      <c r="J152" s="163" t="s">
        <v>647</v>
      </c>
      <c r="K152" s="164">
        <v>2</v>
      </c>
      <c r="L152" s="248">
        <v>0</v>
      </c>
      <c r="M152" s="247"/>
      <c r="N152" s="249">
        <f t="shared" si="25"/>
        <v>0</v>
      </c>
      <c r="O152" s="247"/>
      <c r="P152" s="247"/>
      <c r="Q152" s="247"/>
      <c r="R152" s="134"/>
      <c r="T152" s="165" t="s">
        <v>3</v>
      </c>
      <c r="U152" s="40" t="s">
        <v>41</v>
      </c>
      <c r="V152" s="32"/>
      <c r="W152" s="166">
        <f t="shared" si="26"/>
        <v>0</v>
      </c>
      <c r="X152" s="166">
        <v>0</v>
      </c>
      <c r="Y152" s="166">
        <f t="shared" si="27"/>
        <v>0</v>
      </c>
      <c r="Z152" s="166">
        <v>0</v>
      </c>
      <c r="AA152" s="167">
        <f t="shared" si="28"/>
        <v>0</v>
      </c>
      <c r="AR152" s="14" t="s">
        <v>228</v>
      </c>
      <c r="AT152" s="14" t="s">
        <v>164</v>
      </c>
      <c r="AU152" s="14" t="s">
        <v>85</v>
      </c>
      <c r="AY152" s="14" t="s">
        <v>163</v>
      </c>
      <c r="BE152" s="110">
        <f t="shared" si="29"/>
        <v>0</v>
      </c>
      <c r="BF152" s="110">
        <f t="shared" si="30"/>
        <v>0</v>
      </c>
      <c r="BG152" s="110">
        <f t="shared" si="31"/>
        <v>0</v>
      </c>
      <c r="BH152" s="110">
        <f t="shared" si="32"/>
        <v>0</v>
      </c>
      <c r="BI152" s="110">
        <f t="shared" si="33"/>
        <v>0</v>
      </c>
      <c r="BJ152" s="14" t="s">
        <v>85</v>
      </c>
      <c r="BK152" s="110">
        <f t="shared" si="34"/>
        <v>0</v>
      </c>
      <c r="BL152" s="14" t="s">
        <v>228</v>
      </c>
      <c r="BM152" s="14" t="s">
        <v>348</v>
      </c>
    </row>
    <row r="153" spans="2:65" s="1" customFormat="1" ht="22.5" customHeight="1" x14ac:dyDescent="0.3">
      <c r="B153" s="132"/>
      <c r="C153" s="161" t="s">
        <v>260</v>
      </c>
      <c r="D153" s="161" t="s">
        <v>164</v>
      </c>
      <c r="E153" s="162" t="s">
        <v>260</v>
      </c>
      <c r="F153" s="246" t="s">
        <v>895</v>
      </c>
      <c r="G153" s="247"/>
      <c r="H153" s="247"/>
      <c r="I153" s="247"/>
      <c r="J153" s="163" t="s">
        <v>647</v>
      </c>
      <c r="K153" s="164">
        <v>2</v>
      </c>
      <c r="L153" s="248">
        <v>0</v>
      </c>
      <c r="M153" s="247"/>
      <c r="N153" s="249">
        <f t="shared" si="25"/>
        <v>0</v>
      </c>
      <c r="O153" s="247"/>
      <c r="P153" s="247"/>
      <c r="Q153" s="247"/>
      <c r="R153" s="134"/>
      <c r="T153" s="165" t="s">
        <v>3</v>
      </c>
      <c r="U153" s="40" t="s">
        <v>41</v>
      </c>
      <c r="V153" s="32"/>
      <c r="W153" s="166">
        <f t="shared" si="26"/>
        <v>0</v>
      </c>
      <c r="X153" s="166">
        <v>0</v>
      </c>
      <c r="Y153" s="166">
        <f t="shared" si="27"/>
        <v>0</v>
      </c>
      <c r="Z153" s="166">
        <v>0</v>
      </c>
      <c r="AA153" s="167">
        <f t="shared" si="28"/>
        <v>0</v>
      </c>
      <c r="AR153" s="14" t="s">
        <v>228</v>
      </c>
      <c r="AT153" s="14" t="s">
        <v>164</v>
      </c>
      <c r="AU153" s="14" t="s">
        <v>85</v>
      </c>
      <c r="AY153" s="14" t="s">
        <v>163</v>
      </c>
      <c r="BE153" s="110">
        <f t="shared" si="29"/>
        <v>0</v>
      </c>
      <c r="BF153" s="110">
        <f t="shared" si="30"/>
        <v>0</v>
      </c>
      <c r="BG153" s="110">
        <f t="shared" si="31"/>
        <v>0</v>
      </c>
      <c r="BH153" s="110">
        <f t="shared" si="32"/>
        <v>0</v>
      </c>
      <c r="BI153" s="110">
        <f t="shared" si="33"/>
        <v>0</v>
      </c>
      <c r="BJ153" s="14" t="s">
        <v>85</v>
      </c>
      <c r="BK153" s="110">
        <f t="shared" si="34"/>
        <v>0</v>
      </c>
      <c r="BL153" s="14" t="s">
        <v>228</v>
      </c>
      <c r="BM153" s="14" t="s">
        <v>356</v>
      </c>
    </row>
    <row r="154" spans="2:65" s="1" customFormat="1" ht="22.5" customHeight="1" x14ac:dyDescent="0.3">
      <c r="B154" s="132"/>
      <c r="C154" s="161" t="s">
        <v>264</v>
      </c>
      <c r="D154" s="161" t="s">
        <v>164</v>
      </c>
      <c r="E154" s="162" t="s">
        <v>264</v>
      </c>
      <c r="F154" s="246" t="s">
        <v>896</v>
      </c>
      <c r="G154" s="247"/>
      <c r="H154" s="247"/>
      <c r="I154" s="247"/>
      <c r="J154" s="163" t="s">
        <v>647</v>
      </c>
      <c r="K154" s="164">
        <v>2</v>
      </c>
      <c r="L154" s="248">
        <v>0</v>
      </c>
      <c r="M154" s="247"/>
      <c r="N154" s="249">
        <f t="shared" si="25"/>
        <v>0</v>
      </c>
      <c r="O154" s="247"/>
      <c r="P154" s="247"/>
      <c r="Q154" s="247"/>
      <c r="R154" s="134"/>
      <c r="T154" s="165" t="s">
        <v>3</v>
      </c>
      <c r="U154" s="40" t="s">
        <v>41</v>
      </c>
      <c r="V154" s="32"/>
      <c r="W154" s="166">
        <f t="shared" si="26"/>
        <v>0</v>
      </c>
      <c r="X154" s="166">
        <v>0</v>
      </c>
      <c r="Y154" s="166">
        <f t="shared" si="27"/>
        <v>0</v>
      </c>
      <c r="Z154" s="166">
        <v>0</v>
      </c>
      <c r="AA154" s="167">
        <f t="shared" si="28"/>
        <v>0</v>
      </c>
      <c r="AR154" s="14" t="s">
        <v>228</v>
      </c>
      <c r="AT154" s="14" t="s">
        <v>164</v>
      </c>
      <c r="AU154" s="14" t="s">
        <v>85</v>
      </c>
      <c r="AY154" s="14" t="s">
        <v>163</v>
      </c>
      <c r="BE154" s="110">
        <f t="shared" si="29"/>
        <v>0</v>
      </c>
      <c r="BF154" s="110">
        <f t="shared" si="30"/>
        <v>0</v>
      </c>
      <c r="BG154" s="110">
        <f t="shared" si="31"/>
        <v>0</v>
      </c>
      <c r="BH154" s="110">
        <f t="shared" si="32"/>
        <v>0</v>
      </c>
      <c r="BI154" s="110">
        <f t="shared" si="33"/>
        <v>0</v>
      </c>
      <c r="BJ154" s="14" t="s">
        <v>85</v>
      </c>
      <c r="BK154" s="110">
        <f t="shared" si="34"/>
        <v>0</v>
      </c>
      <c r="BL154" s="14" t="s">
        <v>228</v>
      </c>
      <c r="BM154" s="14" t="s">
        <v>364</v>
      </c>
    </row>
    <row r="155" spans="2:65" s="1" customFormat="1" ht="22.5" customHeight="1" x14ac:dyDescent="0.3">
      <c r="B155" s="132"/>
      <c r="C155" s="161" t="s">
        <v>268</v>
      </c>
      <c r="D155" s="161" t="s">
        <v>164</v>
      </c>
      <c r="E155" s="162" t="s">
        <v>268</v>
      </c>
      <c r="F155" s="246" t="s">
        <v>897</v>
      </c>
      <c r="G155" s="247"/>
      <c r="H155" s="247"/>
      <c r="I155" s="247"/>
      <c r="J155" s="163" t="s">
        <v>647</v>
      </c>
      <c r="K155" s="164">
        <v>2</v>
      </c>
      <c r="L155" s="248">
        <v>0</v>
      </c>
      <c r="M155" s="247"/>
      <c r="N155" s="249">
        <f t="shared" si="25"/>
        <v>0</v>
      </c>
      <c r="O155" s="247"/>
      <c r="P155" s="247"/>
      <c r="Q155" s="247"/>
      <c r="R155" s="134"/>
      <c r="T155" s="165" t="s">
        <v>3</v>
      </c>
      <c r="U155" s="40" t="s">
        <v>41</v>
      </c>
      <c r="V155" s="32"/>
      <c r="W155" s="166">
        <f t="shared" si="26"/>
        <v>0</v>
      </c>
      <c r="X155" s="166">
        <v>0</v>
      </c>
      <c r="Y155" s="166">
        <f t="shared" si="27"/>
        <v>0</v>
      </c>
      <c r="Z155" s="166">
        <v>0</v>
      </c>
      <c r="AA155" s="167">
        <f t="shared" si="28"/>
        <v>0</v>
      </c>
      <c r="AR155" s="14" t="s">
        <v>228</v>
      </c>
      <c r="AT155" s="14" t="s">
        <v>164</v>
      </c>
      <c r="AU155" s="14" t="s">
        <v>85</v>
      </c>
      <c r="AY155" s="14" t="s">
        <v>163</v>
      </c>
      <c r="BE155" s="110">
        <f t="shared" si="29"/>
        <v>0</v>
      </c>
      <c r="BF155" s="110">
        <f t="shared" si="30"/>
        <v>0</v>
      </c>
      <c r="BG155" s="110">
        <f t="shared" si="31"/>
        <v>0</v>
      </c>
      <c r="BH155" s="110">
        <f t="shared" si="32"/>
        <v>0</v>
      </c>
      <c r="BI155" s="110">
        <f t="shared" si="33"/>
        <v>0</v>
      </c>
      <c r="BJ155" s="14" t="s">
        <v>85</v>
      </c>
      <c r="BK155" s="110">
        <f t="shared" si="34"/>
        <v>0</v>
      </c>
      <c r="BL155" s="14" t="s">
        <v>228</v>
      </c>
      <c r="BM155" s="14" t="s">
        <v>372</v>
      </c>
    </row>
    <row r="156" spans="2:65" s="1" customFormat="1" ht="22.5" customHeight="1" x14ac:dyDescent="0.3">
      <c r="B156" s="132"/>
      <c r="C156" s="161" t="s">
        <v>272</v>
      </c>
      <c r="D156" s="161" t="s">
        <v>164</v>
      </c>
      <c r="E156" s="162" t="s">
        <v>272</v>
      </c>
      <c r="F156" s="246" t="s">
        <v>1058</v>
      </c>
      <c r="G156" s="247"/>
      <c r="H156" s="247"/>
      <c r="I156" s="247"/>
      <c r="J156" s="163" t="s">
        <v>647</v>
      </c>
      <c r="K156" s="164">
        <v>1</v>
      </c>
      <c r="L156" s="248">
        <v>0</v>
      </c>
      <c r="M156" s="247"/>
      <c r="N156" s="249">
        <f t="shared" si="25"/>
        <v>0</v>
      </c>
      <c r="O156" s="247"/>
      <c r="P156" s="247"/>
      <c r="Q156" s="247"/>
      <c r="R156" s="134"/>
      <c r="T156" s="165" t="s">
        <v>3</v>
      </c>
      <c r="U156" s="40" t="s">
        <v>41</v>
      </c>
      <c r="V156" s="32"/>
      <c r="W156" s="166">
        <f t="shared" si="26"/>
        <v>0</v>
      </c>
      <c r="X156" s="166">
        <v>0</v>
      </c>
      <c r="Y156" s="166">
        <f t="shared" si="27"/>
        <v>0</v>
      </c>
      <c r="Z156" s="166">
        <v>0</v>
      </c>
      <c r="AA156" s="167">
        <f t="shared" si="28"/>
        <v>0</v>
      </c>
      <c r="AR156" s="14" t="s">
        <v>228</v>
      </c>
      <c r="AT156" s="14" t="s">
        <v>164</v>
      </c>
      <c r="AU156" s="14" t="s">
        <v>85</v>
      </c>
      <c r="AY156" s="14" t="s">
        <v>163</v>
      </c>
      <c r="BE156" s="110">
        <f t="shared" si="29"/>
        <v>0</v>
      </c>
      <c r="BF156" s="110">
        <f t="shared" si="30"/>
        <v>0</v>
      </c>
      <c r="BG156" s="110">
        <f t="shared" si="31"/>
        <v>0</v>
      </c>
      <c r="BH156" s="110">
        <f t="shared" si="32"/>
        <v>0</v>
      </c>
      <c r="BI156" s="110">
        <f t="shared" si="33"/>
        <v>0</v>
      </c>
      <c r="BJ156" s="14" t="s">
        <v>85</v>
      </c>
      <c r="BK156" s="110">
        <f t="shared" si="34"/>
        <v>0</v>
      </c>
      <c r="BL156" s="14" t="s">
        <v>228</v>
      </c>
      <c r="BM156" s="14" t="s">
        <v>380</v>
      </c>
    </row>
    <row r="157" spans="2:65" s="1" customFormat="1" ht="22.5" customHeight="1" x14ac:dyDescent="0.3">
      <c r="B157" s="132"/>
      <c r="C157" s="161" t="s">
        <v>276</v>
      </c>
      <c r="D157" s="161" t="s">
        <v>164</v>
      </c>
      <c r="E157" s="162" t="s">
        <v>276</v>
      </c>
      <c r="F157" s="246" t="s">
        <v>898</v>
      </c>
      <c r="G157" s="247"/>
      <c r="H157" s="247"/>
      <c r="I157" s="247"/>
      <c r="J157" s="163" t="s">
        <v>647</v>
      </c>
      <c r="K157" s="164">
        <v>1</v>
      </c>
      <c r="L157" s="248">
        <v>0</v>
      </c>
      <c r="M157" s="247"/>
      <c r="N157" s="249">
        <f t="shared" si="25"/>
        <v>0</v>
      </c>
      <c r="O157" s="247"/>
      <c r="P157" s="247"/>
      <c r="Q157" s="247"/>
      <c r="R157" s="134"/>
      <c r="T157" s="165" t="s">
        <v>3</v>
      </c>
      <c r="U157" s="40" t="s">
        <v>41</v>
      </c>
      <c r="V157" s="32"/>
      <c r="W157" s="166">
        <f t="shared" si="26"/>
        <v>0</v>
      </c>
      <c r="X157" s="166">
        <v>0</v>
      </c>
      <c r="Y157" s="166">
        <f t="shared" si="27"/>
        <v>0</v>
      </c>
      <c r="Z157" s="166">
        <v>0</v>
      </c>
      <c r="AA157" s="167">
        <f t="shared" si="28"/>
        <v>0</v>
      </c>
      <c r="AR157" s="14" t="s">
        <v>228</v>
      </c>
      <c r="AT157" s="14" t="s">
        <v>164</v>
      </c>
      <c r="AU157" s="14" t="s">
        <v>85</v>
      </c>
      <c r="AY157" s="14" t="s">
        <v>163</v>
      </c>
      <c r="BE157" s="110">
        <f t="shared" si="29"/>
        <v>0</v>
      </c>
      <c r="BF157" s="110">
        <f t="shared" si="30"/>
        <v>0</v>
      </c>
      <c r="BG157" s="110">
        <f t="shared" si="31"/>
        <v>0</v>
      </c>
      <c r="BH157" s="110">
        <f t="shared" si="32"/>
        <v>0</v>
      </c>
      <c r="BI157" s="110">
        <f t="shared" si="33"/>
        <v>0</v>
      </c>
      <c r="BJ157" s="14" t="s">
        <v>85</v>
      </c>
      <c r="BK157" s="110">
        <f t="shared" si="34"/>
        <v>0</v>
      </c>
      <c r="BL157" s="14" t="s">
        <v>228</v>
      </c>
      <c r="BM157" s="14" t="s">
        <v>388</v>
      </c>
    </row>
    <row r="158" spans="2:65" s="1" customFormat="1" ht="31.5" customHeight="1" x14ac:dyDescent="0.3">
      <c r="B158" s="132"/>
      <c r="C158" s="161" t="s">
        <v>280</v>
      </c>
      <c r="D158" s="161" t="s">
        <v>164</v>
      </c>
      <c r="E158" s="162" t="s">
        <v>280</v>
      </c>
      <c r="F158" s="246" t="s">
        <v>899</v>
      </c>
      <c r="G158" s="247"/>
      <c r="H158" s="247"/>
      <c r="I158" s="247"/>
      <c r="J158" s="163" t="s">
        <v>647</v>
      </c>
      <c r="K158" s="164">
        <v>2</v>
      </c>
      <c r="L158" s="248">
        <v>0</v>
      </c>
      <c r="M158" s="247"/>
      <c r="N158" s="249">
        <f t="shared" si="25"/>
        <v>0</v>
      </c>
      <c r="O158" s="247"/>
      <c r="P158" s="247"/>
      <c r="Q158" s="247"/>
      <c r="R158" s="134"/>
      <c r="T158" s="165" t="s">
        <v>3</v>
      </c>
      <c r="U158" s="40" t="s">
        <v>41</v>
      </c>
      <c r="V158" s="32"/>
      <c r="W158" s="166">
        <f t="shared" si="26"/>
        <v>0</v>
      </c>
      <c r="X158" s="166">
        <v>0</v>
      </c>
      <c r="Y158" s="166">
        <f t="shared" si="27"/>
        <v>0</v>
      </c>
      <c r="Z158" s="166">
        <v>0</v>
      </c>
      <c r="AA158" s="167">
        <f t="shared" si="28"/>
        <v>0</v>
      </c>
      <c r="AR158" s="14" t="s">
        <v>228</v>
      </c>
      <c r="AT158" s="14" t="s">
        <v>164</v>
      </c>
      <c r="AU158" s="14" t="s">
        <v>85</v>
      </c>
      <c r="AY158" s="14" t="s">
        <v>163</v>
      </c>
      <c r="BE158" s="110">
        <f t="shared" si="29"/>
        <v>0</v>
      </c>
      <c r="BF158" s="110">
        <f t="shared" si="30"/>
        <v>0</v>
      </c>
      <c r="BG158" s="110">
        <f t="shared" si="31"/>
        <v>0</v>
      </c>
      <c r="BH158" s="110">
        <f t="shared" si="32"/>
        <v>0</v>
      </c>
      <c r="BI158" s="110">
        <f t="shared" si="33"/>
        <v>0</v>
      </c>
      <c r="BJ158" s="14" t="s">
        <v>85</v>
      </c>
      <c r="BK158" s="110">
        <f t="shared" si="34"/>
        <v>0</v>
      </c>
      <c r="BL158" s="14" t="s">
        <v>228</v>
      </c>
      <c r="BM158" s="14" t="s">
        <v>396</v>
      </c>
    </row>
    <row r="159" spans="2:65" s="1" customFormat="1" ht="22.5" customHeight="1" x14ac:dyDescent="0.3">
      <c r="B159" s="132"/>
      <c r="C159" s="161" t="s">
        <v>284</v>
      </c>
      <c r="D159" s="161" t="s">
        <v>164</v>
      </c>
      <c r="E159" s="162" t="s">
        <v>284</v>
      </c>
      <c r="F159" s="246" t="s">
        <v>900</v>
      </c>
      <c r="G159" s="247"/>
      <c r="H159" s="247"/>
      <c r="I159" s="247"/>
      <c r="J159" s="163" t="s">
        <v>647</v>
      </c>
      <c r="K159" s="164">
        <v>2</v>
      </c>
      <c r="L159" s="248">
        <v>0</v>
      </c>
      <c r="M159" s="247"/>
      <c r="N159" s="249">
        <f t="shared" si="25"/>
        <v>0</v>
      </c>
      <c r="O159" s="247"/>
      <c r="P159" s="247"/>
      <c r="Q159" s="247"/>
      <c r="R159" s="134"/>
      <c r="T159" s="165" t="s">
        <v>3</v>
      </c>
      <c r="U159" s="40" t="s">
        <v>41</v>
      </c>
      <c r="V159" s="32"/>
      <c r="W159" s="166">
        <f t="shared" si="26"/>
        <v>0</v>
      </c>
      <c r="X159" s="166">
        <v>0</v>
      </c>
      <c r="Y159" s="166">
        <f t="shared" si="27"/>
        <v>0</v>
      </c>
      <c r="Z159" s="166">
        <v>0</v>
      </c>
      <c r="AA159" s="167">
        <f t="shared" si="28"/>
        <v>0</v>
      </c>
      <c r="AR159" s="14" t="s">
        <v>228</v>
      </c>
      <c r="AT159" s="14" t="s">
        <v>164</v>
      </c>
      <c r="AU159" s="14" t="s">
        <v>85</v>
      </c>
      <c r="AY159" s="14" t="s">
        <v>163</v>
      </c>
      <c r="BE159" s="110">
        <f t="shared" si="29"/>
        <v>0</v>
      </c>
      <c r="BF159" s="110">
        <f t="shared" si="30"/>
        <v>0</v>
      </c>
      <c r="BG159" s="110">
        <f t="shared" si="31"/>
        <v>0</v>
      </c>
      <c r="BH159" s="110">
        <f t="shared" si="32"/>
        <v>0</v>
      </c>
      <c r="BI159" s="110">
        <f t="shared" si="33"/>
        <v>0</v>
      </c>
      <c r="BJ159" s="14" t="s">
        <v>85</v>
      </c>
      <c r="BK159" s="110">
        <f t="shared" si="34"/>
        <v>0</v>
      </c>
      <c r="BL159" s="14" t="s">
        <v>228</v>
      </c>
      <c r="BM159" s="14" t="s">
        <v>404</v>
      </c>
    </row>
    <row r="160" spans="2:65" s="1" customFormat="1" ht="22.5" customHeight="1" x14ac:dyDescent="0.3">
      <c r="B160" s="132"/>
      <c r="C160" s="161" t="s">
        <v>288</v>
      </c>
      <c r="D160" s="161" t="s">
        <v>164</v>
      </c>
      <c r="E160" s="162" t="s">
        <v>288</v>
      </c>
      <c r="F160" s="246" t="s">
        <v>901</v>
      </c>
      <c r="G160" s="247"/>
      <c r="H160" s="247"/>
      <c r="I160" s="247"/>
      <c r="J160" s="163" t="s">
        <v>647</v>
      </c>
      <c r="K160" s="164">
        <v>1</v>
      </c>
      <c r="L160" s="248">
        <v>0</v>
      </c>
      <c r="M160" s="247"/>
      <c r="N160" s="249">
        <f t="shared" si="25"/>
        <v>0</v>
      </c>
      <c r="O160" s="247"/>
      <c r="P160" s="247"/>
      <c r="Q160" s="247"/>
      <c r="R160" s="134"/>
      <c r="T160" s="165" t="s">
        <v>3</v>
      </c>
      <c r="U160" s="40" t="s">
        <v>41</v>
      </c>
      <c r="V160" s="32"/>
      <c r="W160" s="166">
        <f t="shared" si="26"/>
        <v>0</v>
      </c>
      <c r="X160" s="166">
        <v>0</v>
      </c>
      <c r="Y160" s="166">
        <f t="shared" si="27"/>
        <v>0</v>
      </c>
      <c r="Z160" s="166">
        <v>0</v>
      </c>
      <c r="AA160" s="167">
        <f t="shared" si="28"/>
        <v>0</v>
      </c>
      <c r="AR160" s="14" t="s">
        <v>228</v>
      </c>
      <c r="AT160" s="14" t="s">
        <v>164</v>
      </c>
      <c r="AU160" s="14" t="s">
        <v>85</v>
      </c>
      <c r="AY160" s="14" t="s">
        <v>163</v>
      </c>
      <c r="BE160" s="110">
        <f t="shared" si="29"/>
        <v>0</v>
      </c>
      <c r="BF160" s="110">
        <f t="shared" si="30"/>
        <v>0</v>
      </c>
      <c r="BG160" s="110">
        <f t="shared" si="31"/>
        <v>0</v>
      </c>
      <c r="BH160" s="110">
        <f t="shared" si="32"/>
        <v>0</v>
      </c>
      <c r="BI160" s="110">
        <f t="shared" si="33"/>
        <v>0</v>
      </c>
      <c r="BJ160" s="14" t="s">
        <v>85</v>
      </c>
      <c r="BK160" s="110">
        <f t="shared" si="34"/>
        <v>0</v>
      </c>
      <c r="BL160" s="14" t="s">
        <v>228</v>
      </c>
      <c r="BM160" s="14" t="s">
        <v>412</v>
      </c>
    </row>
    <row r="161" spans="2:65" s="1" customFormat="1" ht="31.5" customHeight="1" x14ac:dyDescent="0.3">
      <c r="B161" s="132"/>
      <c r="C161" s="161" t="s">
        <v>292</v>
      </c>
      <c r="D161" s="161" t="s">
        <v>164</v>
      </c>
      <c r="E161" s="162" t="s">
        <v>292</v>
      </c>
      <c r="F161" s="246" t="s">
        <v>902</v>
      </c>
      <c r="G161" s="247"/>
      <c r="H161" s="247"/>
      <c r="I161" s="247"/>
      <c r="J161" s="163" t="s">
        <v>554</v>
      </c>
      <c r="K161" s="172">
        <v>0</v>
      </c>
      <c r="L161" s="248">
        <v>0</v>
      </c>
      <c r="M161" s="247"/>
      <c r="N161" s="249">
        <f t="shared" si="25"/>
        <v>0</v>
      </c>
      <c r="O161" s="247"/>
      <c r="P161" s="247"/>
      <c r="Q161" s="247"/>
      <c r="R161" s="134"/>
      <c r="T161" s="165" t="s">
        <v>3</v>
      </c>
      <c r="U161" s="40" t="s">
        <v>41</v>
      </c>
      <c r="V161" s="32"/>
      <c r="W161" s="166">
        <f t="shared" si="26"/>
        <v>0</v>
      </c>
      <c r="X161" s="166">
        <v>0</v>
      </c>
      <c r="Y161" s="166">
        <f t="shared" si="27"/>
        <v>0</v>
      </c>
      <c r="Z161" s="166">
        <v>0</v>
      </c>
      <c r="AA161" s="167">
        <f t="shared" si="28"/>
        <v>0</v>
      </c>
      <c r="AR161" s="14" t="s">
        <v>228</v>
      </c>
      <c r="AT161" s="14" t="s">
        <v>164</v>
      </c>
      <c r="AU161" s="14" t="s">
        <v>85</v>
      </c>
      <c r="AY161" s="14" t="s">
        <v>163</v>
      </c>
      <c r="BE161" s="110">
        <f t="shared" si="29"/>
        <v>0</v>
      </c>
      <c r="BF161" s="110">
        <f t="shared" si="30"/>
        <v>0</v>
      </c>
      <c r="BG161" s="110">
        <f t="shared" si="31"/>
        <v>0</v>
      </c>
      <c r="BH161" s="110">
        <f t="shared" si="32"/>
        <v>0</v>
      </c>
      <c r="BI161" s="110">
        <f t="shared" si="33"/>
        <v>0</v>
      </c>
      <c r="BJ161" s="14" t="s">
        <v>85</v>
      </c>
      <c r="BK161" s="110">
        <f t="shared" si="34"/>
        <v>0</v>
      </c>
      <c r="BL161" s="14" t="s">
        <v>228</v>
      </c>
      <c r="BM161" s="14" t="s">
        <v>420</v>
      </c>
    </row>
    <row r="162" spans="2:65" s="10" customFormat="1" ht="29.85" customHeight="1" x14ac:dyDescent="0.3">
      <c r="B162" s="150"/>
      <c r="C162" s="151"/>
      <c r="D162" s="160" t="s">
        <v>870</v>
      </c>
      <c r="E162" s="160"/>
      <c r="F162" s="160"/>
      <c r="G162" s="160"/>
      <c r="H162" s="160"/>
      <c r="I162" s="160"/>
      <c r="J162" s="160"/>
      <c r="K162" s="160"/>
      <c r="L162" s="160"/>
      <c r="M162" s="160"/>
      <c r="N162" s="262">
        <f>BK162</f>
        <v>0</v>
      </c>
      <c r="O162" s="263"/>
      <c r="P162" s="263"/>
      <c r="Q162" s="263"/>
      <c r="R162" s="153"/>
      <c r="T162" s="154"/>
      <c r="U162" s="151"/>
      <c r="V162" s="151"/>
      <c r="W162" s="155">
        <f>SUM(W163:W164)</f>
        <v>0</v>
      </c>
      <c r="X162" s="151"/>
      <c r="Y162" s="155">
        <f>SUM(Y163:Y164)</f>
        <v>0</v>
      </c>
      <c r="Z162" s="151"/>
      <c r="AA162" s="156">
        <f>SUM(AA163:AA164)</f>
        <v>0</v>
      </c>
      <c r="AR162" s="157" t="s">
        <v>85</v>
      </c>
      <c r="AT162" s="158" t="s">
        <v>73</v>
      </c>
      <c r="AU162" s="158" t="s">
        <v>81</v>
      </c>
      <c r="AY162" s="157" t="s">
        <v>163</v>
      </c>
      <c r="BK162" s="159">
        <f>SUM(BK163:BK164)</f>
        <v>0</v>
      </c>
    </row>
    <row r="163" spans="2:65" s="1" customFormat="1" ht="22.5" customHeight="1" x14ac:dyDescent="0.3">
      <c r="B163" s="132"/>
      <c r="C163" s="161" t="s">
        <v>296</v>
      </c>
      <c r="D163" s="161" t="s">
        <v>164</v>
      </c>
      <c r="E163" s="162" t="s">
        <v>534</v>
      </c>
      <c r="F163" s="246" t="s">
        <v>903</v>
      </c>
      <c r="G163" s="247"/>
      <c r="H163" s="247"/>
      <c r="I163" s="247"/>
      <c r="J163" s="163" t="s">
        <v>883</v>
      </c>
      <c r="K163" s="164">
        <v>1</v>
      </c>
      <c r="L163" s="248">
        <v>0</v>
      </c>
      <c r="M163" s="247"/>
      <c r="N163" s="249">
        <f>ROUND(L163*K163,2)</f>
        <v>0</v>
      </c>
      <c r="O163" s="247"/>
      <c r="P163" s="247"/>
      <c r="Q163" s="247"/>
      <c r="R163" s="134"/>
      <c r="T163" s="165" t="s">
        <v>3</v>
      </c>
      <c r="U163" s="40" t="s">
        <v>41</v>
      </c>
      <c r="V163" s="32"/>
      <c r="W163" s="166">
        <f>V163*K163</f>
        <v>0</v>
      </c>
      <c r="X163" s="166">
        <v>0</v>
      </c>
      <c r="Y163" s="166">
        <f>X163*K163</f>
        <v>0</v>
      </c>
      <c r="Z163" s="166">
        <v>0</v>
      </c>
      <c r="AA163" s="167">
        <f>Z163*K163</f>
        <v>0</v>
      </c>
      <c r="AR163" s="14" t="s">
        <v>228</v>
      </c>
      <c r="AT163" s="14" t="s">
        <v>164</v>
      </c>
      <c r="AU163" s="14" t="s">
        <v>85</v>
      </c>
      <c r="AY163" s="14" t="s">
        <v>163</v>
      </c>
      <c r="BE163" s="110">
        <f>IF(U163="základná",N163,0)</f>
        <v>0</v>
      </c>
      <c r="BF163" s="110">
        <f>IF(U163="znížená",N163,0)</f>
        <v>0</v>
      </c>
      <c r="BG163" s="110">
        <f>IF(U163="zákl. prenesená",N163,0)</f>
        <v>0</v>
      </c>
      <c r="BH163" s="110">
        <f>IF(U163="zníž. prenesená",N163,0)</f>
        <v>0</v>
      </c>
      <c r="BI163" s="110">
        <f>IF(U163="nulová",N163,0)</f>
        <v>0</v>
      </c>
      <c r="BJ163" s="14" t="s">
        <v>85</v>
      </c>
      <c r="BK163" s="110">
        <f>ROUND(L163*K163,2)</f>
        <v>0</v>
      </c>
      <c r="BL163" s="14" t="s">
        <v>228</v>
      </c>
      <c r="BM163" s="14" t="s">
        <v>428</v>
      </c>
    </row>
    <row r="164" spans="2:65" s="1" customFormat="1" ht="31.5" customHeight="1" x14ac:dyDescent="0.3">
      <c r="B164" s="132"/>
      <c r="C164" s="161" t="s">
        <v>300</v>
      </c>
      <c r="D164" s="161" t="s">
        <v>164</v>
      </c>
      <c r="E164" s="162" t="s">
        <v>539</v>
      </c>
      <c r="F164" s="246" t="s">
        <v>904</v>
      </c>
      <c r="G164" s="247"/>
      <c r="H164" s="247"/>
      <c r="I164" s="247"/>
      <c r="J164" s="163" t="s">
        <v>883</v>
      </c>
      <c r="K164" s="164">
        <v>1</v>
      </c>
      <c r="L164" s="248">
        <v>0</v>
      </c>
      <c r="M164" s="247"/>
      <c r="N164" s="249">
        <f>ROUND(L164*K164,2)</f>
        <v>0</v>
      </c>
      <c r="O164" s="247"/>
      <c r="P164" s="247"/>
      <c r="Q164" s="247"/>
      <c r="R164" s="134"/>
      <c r="T164" s="165" t="s">
        <v>3</v>
      </c>
      <c r="U164" s="40" t="s">
        <v>41</v>
      </c>
      <c r="V164" s="32"/>
      <c r="W164" s="166">
        <f>V164*K164</f>
        <v>0</v>
      </c>
      <c r="X164" s="166">
        <v>0</v>
      </c>
      <c r="Y164" s="166">
        <f>X164*K164</f>
        <v>0</v>
      </c>
      <c r="Z164" s="166">
        <v>0</v>
      </c>
      <c r="AA164" s="167">
        <f>Z164*K164</f>
        <v>0</v>
      </c>
      <c r="AR164" s="14" t="s">
        <v>228</v>
      </c>
      <c r="AT164" s="14" t="s">
        <v>164</v>
      </c>
      <c r="AU164" s="14" t="s">
        <v>85</v>
      </c>
      <c r="AY164" s="14" t="s">
        <v>163</v>
      </c>
      <c r="BE164" s="110">
        <f>IF(U164="základná",N164,0)</f>
        <v>0</v>
      </c>
      <c r="BF164" s="110">
        <f>IF(U164="znížená",N164,0)</f>
        <v>0</v>
      </c>
      <c r="BG164" s="110">
        <f>IF(U164="zákl. prenesená",N164,0)</f>
        <v>0</v>
      </c>
      <c r="BH164" s="110">
        <f>IF(U164="zníž. prenesená",N164,0)</f>
        <v>0</v>
      </c>
      <c r="BI164" s="110">
        <f>IF(U164="nulová",N164,0)</f>
        <v>0</v>
      </c>
      <c r="BJ164" s="14" t="s">
        <v>85</v>
      </c>
      <c r="BK164" s="110">
        <f>ROUND(L164*K164,2)</f>
        <v>0</v>
      </c>
      <c r="BL164" s="14" t="s">
        <v>228</v>
      </c>
      <c r="BM164" s="14" t="s">
        <v>436</v>
      </c>
    </row>
    <row r="165" spans="2:65" s="1" customFormat="1" ht="49.9" customHeight="1" x14ac:dyDescent="0.35">
      <c r="B165" s="31"/>
      <c r="C165" s="32"/>
      <c r="D165" s="152" t="s">
        <v>861</v>
      </c>
      <c r="E165" s="32"/>
      <c r="F165" s="32"/>
      <c r="G165" s="32"/>
      <c r="H165" s="32"/>
      <c r="I165" s="32"/>
      <c r="J165" s="32"/>
      <c r="K165" s="32"/>
      <c r="L165" s="32"/>
      <c r="M165" s="32"/>
      <c r="N165" s="266">
        <f t="shared" ref="N165:N170" si="35">BK165</f>
        <v>0</v>
      </c>
      <c r="O165" s="267"/>
      <c r="P165" s="267"/>
      <c r="Q165" s="267"/>
      <c r="R165" s="33"/>
      <c r="T165" s="70"/>
      <c r="U165" s="32"/>
      <c r="V165" s="32"/>
      <c r="W165" s="32"/>
      <c r="X165" s="32"/>
      <c r="Y165" s="32"/>
      <c r="Z165" s="32"/>
      <c r="AA165" s="71"/>
      <c r="AT165" s="14" t="s">
        <v>73</v>
      </c>
      <c r="AU165" s="14" t="s">
        <v>74</v>
      </c>
      <c r="AY165" s="14" t="s">
        <v>862</v>
      </c>
      <c r="BK165" s="110">
        <f>SUM(BK166:BK170)</f>
        <v>0</v>
      </c>
    </row>
    <row r="166" spans="2:65" s="1" customFormat="1" ht="22.35" customHeight="1" x14ac:dyDescent="0.3">
      <c r="B166" s="31"/>
      <c r="C166" s="173" t="s">
        <v>3</v>
      </c>
      <c r="D166" s="173" t="s">
        <v>164</v>
      </c>
      <c r="E166" s="174" t="s">
        <v>3</v>
      </c>
      <c r="F166" s="254" t="s">
        <v>3</v>
      </c>
      <c r="G166" s="255"/>
      <c r="H166" s="255"/>
      <c r="I166" s="255"/>
      <c r="J166" s="175" t="s">
        <v>3</v>
      </c>
      <c r="K166" s="172"/>
      <c r="L166" s="248"/>
      <c r="M166" s="256"/>
      <c r="N166" s="257">
        <f t="shared" si="35"/>
        <v>0</v>
      </c>
      <c r="O166" s="256"/>
      <c r="P166" s="256"/>
      <c r="Q166" s="256"/>
      <c r="R166" s="33"/>
      <c r="T166" s="165" t="s">
        <v>3</v>
      </c>
      <c r="U166" s="176" t="s">
        <v>41</v>
      </c>
      <c r="V166" s="32"/>
      <c r="W166" s="32"/>
      <c r="X166" s="32"/>
      <c r="Y166" s="32"/>
      <c r="Z166" s="32"/>
      <c r="AA166" s="71"/>
      <c r="AT166" s="14" t="s">
        <v>862</v>
      </c>
      <c r="AU166" s="14" t="s">
        <v>81</v>
      </c>
      <c r="AY166" s="14" t="s">
        <v>862</v>
      </c>
      <c r="BE166" s="110">
        <f>IF(U166="základná",N166,0)</f>
        <v>0</v>
      </c>
      <c r="BF166" s="110">
        <f>IF(U166="znížená",N166,0)</f>
        <v>0</v>
      </c>
      <c r="BG166" s="110">
        <f>IF(U166="zákl. prenesená",N166,0)</f>
        <v>0</v>
      </c>
      <c r="BH166" s="110">
        <f>IF(U166="zníž. prenesená",N166,0)</f>
        <v>0</v>
      </c>
      <c r="BI166" s="110">
        <f>IF(U166="nulová",N166,0)</f>
        <v>0</v>
      </c>
      <c r="BJ166" s="14" t="s">
        <v>85</v>
      </c>
      <c r="BK166" s="110">
        <f>L166*K166</f>
        <v>0</v>
      </c>
    </row>
    <row r="167" spans="2:65" s="1" customFormat="1" ht="22.35" customHeight="1" x14ac:dyDescent="0.3">
      <c r="B167" s="31"/>
      <c r="C167" s="173" t="s">
        <v>3</v>
      </c>
      <c r="D167" s="173" t="s">
        <v>164</v>
      </c>
      <c r="E167" s="174" t="s">
        <v>3</v>
      </c>
      <c r="F167" s="254" t="s">
        <v>3</v>
      </c>
      <c r="G167" s="255"/>
      <c r="H167" s="255"/>
      <c r="I167" s="255"/>
      <c r="J167" s="175" t="s">
        <v>3</v>
      </c>
      <c r="K167" s="172"/>
      <c r="L167" s="248"/>
      <c r="M167" s="256"/>
      <c r="N167" s="257">
        <f t="shared" si="35"/>
        <v>0</v>
      </c>
      <c r="O167" s="256"/>
      <c r="P167" s="256"/>
      <c r="Q167" s="256"/>
      <c r="R167" s="33"/>
      <c r="T167" s="165" t="s">
        <v>3</v>
      </c>
      <c r="U167" s="176" t="s">
        <v>41</v>
      </c>
      <c r="V167" s="32"/>
      <c r="W167" s="32"/>
      <c r="X167" s="32"/>
      <c r="Y167" s="32"/>
      <c r="Z167" s="32"/>
      <c r="AA167" s="71"/>
      <c r="AT167" s="14" t="s">
        <v>862</v>
      </c>
      <c r="AU167" s="14" t="s">
        <v>81</v>
      </c>
      <c r="AY167" s="14" t="s">
        <v>862</v>
      </c>
      <c r="BE167" s="110">
        <f>IF(U167="základná",N167,0)</f>
        <v>0</v>
      </c>
      <c r="BF167" s="110">
        <f>IF(U167="znížená",N167,0)</f>
        <v>0</v>
      </c>
      <c r="BG167" s="110">
        <f>IF(U167="zákl. prenesená",N167,0)</f>
        <v>0</v>
      </c>
      <c r="BH167" s="110">
        <f>IF(U167="zníž. prenesená",N167,0)</f>
        <v>0</v>
      </c>
      <c r="BI167" s="110">
        <f>IF(U167="nulová",N167,0)</f>
        <v>0</v>
      </c>
      <c r="BJ167" s="14" t="s">
        <v>85</v>
      </c>
      <c r="BK167" s="110">
        <f>L167*K167</f>
        <v>0</v>
      </c>
    </row>
    <row r="168" spans="2:65" s="1" customFormat="1" ht="22.35" customHeight="1" x14ac:dyDescent="0.3">
      <c r="B168" s="31"/>
      <c r="C168" s="173" t="s">
        <v>3</v>
      </c>
      <c r="D168" s="173" t="s">
        <v>164</v>
      </c>
      <c r="E168" s="174" t="s">
        <v>3</v>
      </c>
      <c r="F168" s="254" t="s">
        <v>3</v>
      </c>
      <c r="G168" s="255"/>
      <c r="H168" s="255"/>
      <c r="I168" s="255"/>
      <c r="J168" s="175" t="s">
        <v>3</v>
      </c>
      <c r="K168" s="172"/>
      <c r="L168" s="248"/>
      <c r="M168" s="256"/>
      <c r="N168" s="257">
        <f t="shared" si="35"/>
        <v>0</v>
      </c>
      <c r="O168" s="256"/>
      <c r="P168" s="256"/>
      <c r="Q168" s="256"/>
      <c r="R168" s="33"/>
      <c r="T168" s="165" t="s">
        <v>3</v>
      </c>
      <c r="U168" s="176" t="s">
        <v>41</v>
      </c>
      <c r="V168" s="32"/>
      <c r="W168" s="32"/>
      <c r="X168" s="32"/>
      <c r="Y168" s="32"/>
      <c r="Z168" s="32"/>
      <c r="AA168" s="71"/>
      <c r="AT168" s="14" t="s">
        <v>862</v>
      </c>
      <c r="AU168" s="14" t="s">
        <v>81</v>
      </c>
      <c r="AY168" s="14" t="s">
        <v>862</v>
      </c>
      <c r="BE168" s="110">
        <f>IF(U168="základná",N168,0)</f>
        <v>0</v>
      </c>
      <c r="BF168" s="110">
        <f>IF(U168="znížená",N168,0)</f>
        <v>0</v>
      </c>
      <c r="BG168" s="110">
        <f>IF(U168="zákl. prenesená",N168,0)</f>
        <v>0</v>
      </c>
      <c r="BH168" s="110">
        <f>IF(U168="zníž. prenesená",N168,0)</f>
        <v>0</v>
      </c>
      <c r="BI168" s="110">
        <f>IF(U168="nulová",N168,0)</f>
        <v>0</v>
      </c>
      <c r="BJ168" s="14" t="s">
        <v>85</v>
      </c>
      <c r="BK168" s="110">
        <f>L168*K168</f>
        <v>0</v>
      </c>
    </row>
    <row r="169" spans="2:65" s="1" customFormat="1" ht="22.35" customHeight="1" x14ac:dyDescent="0.3">
      <c r="B169" s="31"/>
      <c r="C169" s="173" t="s">
        <v>3</v>
      </c>
      <c r="D169" s="173" t="s">
        <v>164</v>
      </c>
      <c r="E169" s="174" t="s">
        <v>3</v>
      </c>
      <c r="F169" s="254" t="s">
        <v>3</v>
      </c>
      <c r="G169" s="255"/>
      <c r="H169" s="255"/>
      <c r="I169" s="255"/>
      <c r="J169" s="175" t="s">
        <v>3</v>
      </c>
      <c r="K169" s="172"/>
      <c r="L169" s="248"/>
      <c r="M169" s="256"/>
      <c r="N169" s="257">
        <f t="shared" si="35"/>
        <v>0</v>
      </c>
      <c r="O169" s="256"/>
      <c r="P169" s="256"/>
      <c r="Q169" s="256"/>
      <c r="R169" s="33"/>
      <c r="T169" s="165" t="s">
        <v>3</v>
      </c>
      <c r="U169" s="176" t="s">
        <v>41</v>
      </c>
      <c r="V169" s="32"/>
      <c r="W169" s="32"/>
      <c r="X169" s="32"/>
      <c r="Y169" s="32"/>
      <c r="Z169" s="32"/>
      <c r="AA169" s="71"/>
      <c r="AT169" s="14" t="s">
        <v>862</v>
      </c>
      <c r="AU169" s="14" t="s">
        <v>81</v>
      </c>
      <c r="AY169" s="14" t="s">
        <v>862</v>
      </c>
      <c r="BE169" s="110">
        <f>IF(U169="základná",N169,0)</f>
        <v>0</v>
      </c>
      <c r="BF169" s="110">
        <f>IF(U169="znížená",N169,0)</f>
        <v>0</v>
      </c>
      <c r="BG169" s="110">
        <f>IF(U169="zákl. prenesená",N169,0)</f>
        <v>0</v>
      </c>
      <c r="BH169" s="110">
        <f>IF(U169="zníž. prenesená",N169,0)</f>
        <v>0</v>
      </c>
      <c r="BI169" s="110">
        <f>IF(U169="nulová",N169,0)</f>
        <v>0</v>
      </c>
      <c r="BJ169" s="14" t="s">
        <v>85</v>
      </c>
      <c r="BK169" s="110">
        <f>L169*K169</f>
        <v>0</v>
      </c>
    </row>
    <row r="170" spans="2:65" s="1" customFormat="1" ht="22.35" customHeight="1" x14ac:dyDescent="0.3">
      <c r="B170" s="31"/>
      <c r="C170" s="173" t="s">
        <v>3</v>
      </c>
      <c r="D170" s="173" t="s">
        <v>164</v>
      </c>
      <c r="E170" s="174" t="s">
        <v>3</v>
      </c>
      <c r="F170" s="254" t="s">
        <v>3</v>
      </c>
      <c r="G170" s="255"/>
      <c r="H170" s="255"/>
      <c r="I170" s="255"/>
      <c r="J170" s="175" t="s">
        <v>3</v>
      </c>
      <c r="K170" s="172"/>
      <c r="L170" s="248"/>
      <c r="M170" s="256"/>
      <c r="N170" s="257">
        <f t="shared" si="35"/>
        <v>0</v>
      </c>
      <c r="O170" s="256"/>
      <c r="P170" s="256"/>
      <c r="Q170" s="256"/>
      <c r="R170" s="33"/>
      <c r="T170" s="165" t="s">
        <v>3</v>
      </c>
      <c r="U170" s="176" t="s">
        <v>41</v>
      </c>
      <c r="V170" s="52"/>
      <c r="W170" s="52"/>
      <c r="X170" s="52"/>
      <c r="Y170" s="52"/>
      <c r="Z170" s="52"/>
      <c r="AA170" s="54"/>
      <c r="AT170" s="14" t="s">
        <v>862</v>
      </c>
      <c r="AU170" s="14" t="s">
        <v>81</v>
      </c>
      <c r="AY170" s="14" t="s">
        <v>862</v>
      </c>
      <c r="BE170" s="110">
        <f>IF(U170="základná",N170,0)</f>
        <v>0</v>
      </c>
      <c r="BF170" s="110">
        <f>IF(U170="znížená",N170,0)</f>
        <v>0</v>
      </c>
      <c r="BG170" s="110">
        <f>IF(U170="zákl. prenesená",N170,0)</f>
        <v>0</v>
      </c>
      <c r="BH170" s="110">
        <f>IF(U170="zníž. prenesená",N170,0)</f>
        <v>0</v>
      </c>
      <c r="BI170" s="110">
        <f>IF(U170="nulová",N170,0)</f>
        <v>0</v>
      </c>
      <c r="BJ170" s="14" t="s">
        <v>85</v>
      </c>
      <c r="BK170" s="110">
        <f>L170*K170</f>
        <v>0</v>
      </c>
    </row>
    <row r="171" spans="2:65" s="1" customFormat="1" ht="6.95" customHeight="1" x14ac:dyDescent="0.3">
      <c r="B171" s="55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7"/>
    </row>
  </sheetData>
  <mergeCells count="197">
    <mergeCell ref="H1:K1"/>
    <mergeCell ref="S2:AC2"/>
    <mergeCell ref="F169:I169"/>
    <mergeCell ref="L169:M169"/>
    <mergeCell ref="N169:Q169"/>
    <mergeCell ref="F170:I170"/>
    <mergeCell ref="L170:M170"/>
    <mergeCell ref="N170:Q170"/>
    <mergeCell ref="N124:Q124"/>
    <mergeCell ref="N125:Q125"/>
    <mergeCell ref="N126:Q126"/>
    <mergeCell ref="N136:Q136"/>
    <mergeCell ref="N144:Q144"/>
    <mergeCell ref="N147:Q147"/>
    <mergeCell ref="N162:Q162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1:I161"/>
    <mergeCell ref="L161:M161"/>
    <mergeCell ref="N161:Q161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 a M." sqref="D166:D171" xr:uid="{00000000-0002-0000-0200-000000000000}">
      <formula1>"K,M"</formula1>
    </dataValidation>
    <dataValidation type="list" allowBlank="1" showInputMessage="1" showErrorMessage="1" error="Povolené sú hodnoty základná, znížená, nulová." sqref="U166:U171" xr:uid="{00000000-0002-0000-0200-000001000000}">
      <formula1>"základná,znížená,nulová"</formula1>
    </dataValidation>
  </dataValidations>
  <hyperlinks>
    <hyperlink ref="F1:G1" location="C2" tooltip="Krycí list rozpočtu" display="1) Krycí list rozpočtu" xr:uid="{00000000-0004-0000-0200-000000000000}"/>
    <hyperlink ref="H1:K1" location="C87" tooltip="Rekapitulácia rozpočtu" display="2) Rekapitulácia rozpočtu" xr:uid="{00000000-0004-0000-0200-000001000000}"/>
    <hyperlink ref="L1" location="C123" tooltip="Rozpočet" display="3) Rozpočet" xr:uid="{00000000-0004-0000-0200-000002000000}"/>
    <hyperlink ref="S1:T1" location="'Rekapitulácia stavby'!C2" tooltip="Rekapitulácia stavby" display="Rekapitulácia stavby" xr:uid="{00000000-0004-0000-02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59"/>
  <sheetViews>
    <sheetView showGridLines="0" workbookViewId="0">
      <pane ySplit="1" topLeftCell="A2" activePane="bottomLeft" state="frozen"/>
      <selection pane="bottomLeft" activeCell="O11" sqref="O11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2"/>
      <c r="B1" s="180"/>
      <c r="C1" s="180"/>
      <c r="D1" s="181" t="s">
        <v>1</v>
      </c>
      <c r="E1" s="180"/>
      <c r="F1" s="178" t="s">
        <v>1053</v>
      </c>
      <c r="G1" s="178"/>
      <c r="H1" s="268" t="s">
        <v>1054</v>
      </c>
      <c r="I1" s="268"/>
      <c r="J1" s="268"/>
      <c r="K1" s="268"/>
      <c r="L1" s="178" t="s">
        <v>1055</v>
      </c>
      <c r="M1" s="180"/>
      <c r="N1" s="180"/>
      <c r="O1" s="181" t="s">
        <v>104</v>
      </c>
      <c r="P1" s="180"/>
      <c r="Q1" s="180"/>
      <c r="R1" s="180"/>
      <c r="S1" s="178" t="s">
        <v>1056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1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92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74</v>
      </c>
    </row>
    <row r="4" spans="1:66" ht="36.950000000000003" customHeight="1" x14ac:dyDescent="0.3">
      <c r="B4" s="18"/>
      <c r="C4" s="185" t="s">
        <v>105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16</v>
      </c>
      <c r="E6" s="19"/>
      <c r="F6" s="228" t="str">
        <f>'Rekapitulácia stavby'!K6</f>
        <v>CSS ORAVA Tvrdošín - stavebné úpravy a zateplenie obvodového plášťa budovy, pracovisko ul. SNP č.30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1:66" ht="25.35" customHeight="1" x14ac:dyDescent="0.3">
      <c r="B7" s="18"/>
      <c r="C7" s="19"/>
      <c r="D7" s="26" t="s">
        <v>106</v>
      </c>
      <c r="E7" s="19"/>
      <c r="F7" s="228" t="s">
        <v>107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1:66" s="1" customFormat="1" ht="32.85" customHeight="1" x14ac:dyDescent="0.3">
      <c r="B8" s="31"/>
      <c r="C8" s="32"/>
      <c r="D8" s="25" t="s">
        <v>108</v>
      </c>
      <c r="E8" s="32"/>
      <c r="F8" s="191" t="s">
        <v>905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2"/>
      <c r="R8" s="33"/>
    </row>
    <row r="9" spans="1:66" s="1" customFormat="1" ht="14.45" customHeight="1" x14ac:dyDescent="0.3">
      <c r="B9" s="31"/>
      <c r="C9" s="32"/>
      <c r="D9" s="26" t="s">
        <v>18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19</v>
      </c>
      <c r="N9" s="32"/>
      <c r="O9" s="24" t="s">
        <v>3</v>
      </c>
      <c r="P9" s="32"/>
      <c r="Q9" s="32"/>
      <c r="R9" s="33"/>
    </row>
    <row r="10" spans="1:66" s="1" customFormat="1" ht="14.45" customHeight="1" x14ac:dyDescent="0.3">
      <c r="B10" s="31"/>
      <c r="C10" s="32"/>
      <c r="D10" s="26" t="s">
        <v>20</v>
      </c>
      <c r="E10" s="32"/>
      <c r="F10" s="24" t="s">
        <v>864</v>
      </c>
      <c r="G10" s="32"/>
      <c r="H10" s="32"/>
      <c r="I10" s="32"/>
      <c r="J10" s="32"/>
      <c r="K10" s="32"/>
      <c r="L10" s="32"/>
      <c r="M10" s="26" t="s">
        <v>22</v>
      </c>
      <c r="N10" s="32"/>
      <c r="O10" s="229"/>
      <c r="P10" s="214"/>
      <c r="Q10" s="32"/>
      <c r="R10" s="33"/>
    </row>
    <row r="11" spans="1:66" s="1" customFormat="1" ht="10.9" customHeight="1" x14ac:dyDescent="0.3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66" s="1" customFormat="1" ht="14.45" customHeight="1" x14ac:dyDescent="0.3">
      <c r="B12" s="31"/>
      <c r="C12" s="32"/>
      <c r="D12" s="26" t="s">
        <v>23</v>
      </c>
      <c r="E12" s="32"/>
      <c r="F12" s="32"/>
      <c r="G12" s="32"/>
      <c r="H12" s="32"/>
      <c r="I12" s="32"/>
      <c r="J12" s="32"/>
      <c r="K12" s="32"/>
      <c r="L12" s="32"/>
      <c r="M12" s="26" t="s">
        <v>24</v>
      </c>
      <c r="N12" s="32"/>
      <c r="O12" s="190" t="str">
        <f>IF('Rekapitulácia stavby'!AN10="","",'Rekapitulácia stavby'!AN10)</f>
        <v/>
      </c>
      <c r="P12" s="214"/>
      <c r="Q12" s="32"/>
      <c r="R12" s="33"/>
    </row>
    <row r="13" spans="1:66" s="1" customFormat="1" ht="18" customHeight="1" x14ac:dyDescent="0.3">
      <c r="B13" s="31"/>
      <c r="C13" s="32"/>
      <c r="D13" s="32"/>
      <c r="E13" s="24" t="str">
        <f>IF('Rekapitulácia stavby'!E11="","",'Rekapitulácia stavby'!E11)</f>
        <v>Žilinský samosprávny kraj, Žilina</v>
      </c>
      <c r="F13" s="32"/>
      <c r="G13" s="32"/>
      <c r="H13" s="32"/>
      <c r="I13" s="32"/>
      <c r="J13" s="32"/>
      <c r="K13" s="32"/>
      <c r="L13" s="32"/>
      <c r="M13" s="26" t="s">
        <v>26</v>
      </c>
      <c r="N13" s="32"/>
      <c r="O13" s="190" t="str">
        <f>IF('Rekapitulácia stavby'!AN11="","",'Rekapitulácia stavby'!AN11)</f>
        <v/>
      </c>
      <c r="P13" s="214"/>
      <c r="Q13" s="32"/>
      <c r="R13" s="33"/>
    </row>
    <row r="14" spans="1:66" s="1" customFormat="1" ht="6.95" customHeight="1" x14ac:dyDescent="0.3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66" s="1" customFormat="1" ht="14.45" customHeight="1" x14ac:dyDescent="0.3">
      <c r="B15" s="31"/>
      <c r="C15" s="32"/>
      <c r="D15" s="26" t="s">
        <v>27</v>
      </c>
      <c r="E15" s="32"/>
      <c r="F15" s="32"/>
      <c r="G15" s="32"/>
      <c r="H15" s="32"/>
      <c r="I15" s="32"/>
      <c r="J15" s="32"/>
      <c r="K15" s="32"/>
      <c r="L15" s="32"/>
      <c r="M15" s="26" t="s">
        <v>24</v>
      </c>
      <c r="N15" s="32"/>
      <c r="O15" s="230" t="str">
        <f>IF('Rekapitulácia stavby'!AN13="","",'Rekapitulácia stavby'!AN13)</f>
        <v>Vyplň údaj</v>
      </c>
      <c r="P15" s="214"/>
      <c r="Q15" s="32"/>
      <c r="R15" s="33"/>
    </row>
    <row r="16" spans="1:66" s="1" customFormat="1" ht="18" customHeight="1" x14ac:dyDescent="0.3">
      <c r="B16" s="31"/>
      <c r="C16" s="32"/>
      <c r="D16" s="32"/>
      <c r="E16" s="230" t="str">
        <f>IF('Rekapitulácia stavby'!E14="","",'Rekapitulácia stavby'!E14)</f>
        <v>Vyplň údaj</v>
      </c>
      <c r="F16" s="214"/>
      <c r="G16" s="214"/>
      <c r="H16" s="214"/>
      <c r="I16" s="214"/>
      <c r="J16" s="214"/>
      <c r="K16" s="214"/>
      <c r="L16" s="214"/>
      <c r="M16" s="26" t="s">
        <v>26</v>
      </c>
      <c r="N16" s="32"/>
      <c r="O16" s="230" t="str">
        <f>IF('Rekapitulácia stavby'!AN14="","",'Rekapitulácia stavby'!AN14)</f>
        <v>Vyplň údaj</v>
      </c>
      <c r="P16" s="214"/>
      <c r="Q16" s="32"/>
      <c r="R16" s="33"/>
    </row>
    <row r="17" spans="2:18" s="1" customFormat="1" ht="6.95" customHeight="1" x14ac:dyDescent="0.3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 x14ac:dyDescent="0.3">
      <c r="B18" s="31"/>
      <c r="C18" s="32"/>
      <c r="D18" s="26" t="s">
        <v>29</v>
      </c>
      <c r="E18" s="32"/>
      <c r="F18" s="32"/>
      <c r="G18" s="32"/>
      <c r="H18" s="32"/>
      <c r="I18" s="32"/>
      <c r="J18" s="32"/>
      <c r="K18" s="32"/>
      <c r="L18" s="32"/>
      <c r="M18" s="26" t="s">
        <v>24</v>
      </c>
      <c r="N18" s="32"/>
      <c r="O18" s="190" t="str">
        <f>IF('Rekapitulácia stavby'!AN16="","",'Rekapitulácia stavby'!AN16)</f>
        <v/>
      </c>
      <c r="P18" s="214"/>
      <c r="Q18" s="32"/>
      <c r="R18" s="33"/>
    </row>
    <row r="19" spans="2:18" s="1" customFormat="1" ht="18" customHeight="1" x14ac:dyDescent="0.3">
      <c r="B19" s="31"/>
      <c r="C19" s="32"/>
      <c r="D19" s="32"/>
      <c r="E19" s="24" t="str">
        <f>IF('Rekapitulácia stavby'!E17="","",'Rekapitulácia stavby'!E17)</f>
        <v>PROPORTION s.r.o., Žilina</v>
      </c>
      <c r="F19" s="32"/>
      <c r="G19" s="32"/>
      <c r="H19" s="32"/>
      <c r="I19" s="32"/>
      <c r="J19" s="32"/>
      <c r="K19" s="32"/>
      <c r="L19" s="32"/>
      <c r="M19" s="26" t="s">
        <v>26</v>
      </c>
      <c r="N19" s="32"/>
      <c r="O19" s="190" t="str">
        <f>IF('Rekapitulácia stavby'!AN17="","",'Rekapitulácia stavby'!AN17)</f>
        <v/>
      </c>
      <c r="P19" s="214"/>
      <c r="Q19" s="32"/>
      <c r="R19" s="33"/>
    </row>
    <row r="20" spans="2:18" s="1" customFormat="1" ht="6.95" customHeight="1" x14ac:dyDescent="0.3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 x14ac:dyDescent="0.3">
      <c r="B21" s="31"/>
      <c r="C21" s="32"/>
      <c r="D21" s="26" t="s">
        <v>32</v>
      </c>
      <c r="E21" s="32"/>
      <c r="F21" s="32"/>
      <c r="G21" s="32"/>
      <c r="H21" s="32"/>
      <c r="I21" s="32"/>
      <c r="J21" s="32"/>
      <c r="K21" s="32"/>
      <c r="L21" s="32"/>
      <c r="M21" s="26" t="s">
        <v>24</v>
      </c>
      <c r="N21" s="32"/>
      <c r="O21" s="190" t="s">
        <v>3</v>
      </c>
      <c r="P21" s="214"/>
      <c r="Q21" s="32"/>
      <c r="R21" s="33"/>
    </row>
    <row r="22" spans="2:18" s="1" customFormat="1" ht="18" customHeight="1" x14ac:dyDescent="0.3">
      <c r="B22" s="31"/>
      <c r="C22" s="32"/>
      <c r="D22" s="32"/>
      <c r="E22" s="24" t="s">
        <v>906</v>
      </c>
      <c r="F22" s="32"/>
      <c r="G22" s="32"/>
      <c r="H22" s="32"/>
      <c r="I22" s="32"/>
      <c r="J22" s="32"/>
      <c r="K22" s="32"/>
      <c r="L22" s="32"/>
      <c r="M22" s="26" t="s">
        <v>26</v>
      </c>
      <c r="N22" s="32"/>
      <c r="O22" s="190" t="s">
        <v>3</v>
      </c>
      <c r="P22" s="214"/>
      <c r="Q22" s="32"/>
      <c r="R22" s="33"/>
    </row>
    <row r="23" spans="2:18" s="1" customFormat="1" ht="6.95" customHeight="1" x14ac:dyDescent="0.3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 x14ac:dyDescent="0.3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 x14ac:dyDescent="0.3">
      <c r="B25" s="31"/>
      <c r="C25" s="32"/>
      <c r="D25" s="32"/>
      <c r="E25" s="193" t="s">
        <v>3</v>
      </c>
      <c r="F25" s="214"/>
      <c r="G25" s="214"/>
      <c r="H25" s="214"/>
      <c r="I25" s="214"/>
      <c r="J25" s="214"/>
      <c r="K25" s="214"/>
      <c r="L25" s="214"/>
      <c r="M25" s="32"/>
      <c r="N25" s="32"/>
      <c r="O25" s="32"/>
      <c r="P25" s="32"/>
      <c r="Q25" s="32"/>
      <c r="R25" s="33"/>
    </row>
    <row r="26" spans="2:18" s="1" customFormat="1" ht="6.95" customHeight="1" x14ac:dyDescent="0.3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 x14ac:dyDescent="0.3">
      <c r="B28" s="31"/>
      <c r="C28" s="32"/>
      <c r="D28" s="117" t="s">
        <v>110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14"/>
      <c r="O28" s="214"/>
      <c r="P28" s="214"/>
      <c r="Q28" s="32"/>
      <c r="R28" s="33"/>
    </row>
    <row r="29" spans="2:18" s="1" customFormat="1" ht="14.45" customHeight="1" x14ac:dyDescent="0.3">
      <c r="B29" s="31"/>
      <c r="C29" s="32"/>
      <c r="D29" s="30" t="s">
        <v>99</v>
      </c>
      <c r="E29" s="32"/>
      <c r="F29" s="32"/>
      <c r="G29" s="32"/>
      <c r="H29" s="32"/>
      <c r="I29" s="32"/>
      <c r="J29" s="32"/>
      <c r="K29" s="32"/>
      <c r="L29" s="32"/>
      <c r="M29" s="194">
        <f>N98</f>
        <v>0</v>
      </c>
      <c r="N29" s="214"/>
      <c r="O29" s="214"/>
      <c r="P29" s="214"/>
      <c r="Q29" s="32"/>
      <c r="R29" s="33"/>
    </row>
    <row r="30" spans="2:18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 x14ac:dyDescent="0.3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1">
        <f>ROUND(M28+M29,2)</f>
        <v>0</v>
      </c>
      <c r="N31" s="214"/>
      <c r="O31" s="214"/>
      <c r="P31" s="214"/>
      <c r="Q31" s="32"/>
      <c r="R31" s="33"/>
    </row>
    <row r="32" spans="2:18" s="1" customFormat="1" ht="6.95" customHeight="1" x14ac:dyDescent="0.3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 x14ac:dyDescent="0.3">
      <c r="B33" s="31"/>
      <c r="C33" s="32"/>
      <c r="D33" s="38" t="s">
        <v>38</v>
      </c>
      <c r="E33" s="38" t="s">
        <v>39</v>
      </c>
      <c r="F33" s="39">
        <v>0.2</v>
      </c>
      <c r="G33" s="119" t="s">
        <v>40</v>
      </c>
      <c r="H33" s="232">
        <f>ROUND((((SUM(BE98:BE105)+SUM(BE124:BE152))+SUM(BE154:BE158))),2)</f>
        <v>0</v>
      </c>
      <c r="I33" s="214"/>
      <c r="J33" s="214"/>
      <c r="K33" s="32"/>
      <c r="L33" s="32"/>
      <c r="M33" s="232">
        <f>ROUND(((ROUND((SUM(BE98:BE105)+SUM(BE124:BE152)), 2)*F33)+SUM(BE154:BE158)*F33),2)</f>
        <v>0</v>
      </c>
      <c r="N33" s="214"/>
      <c r="O33" s="214"/>
      <c r="P33" s="214"/>
      <c r="Q33" s="32"/>
      <c r="R33" s="33"/>
    </row>
    <row r="34" spans="2:18" s="1" customFormat="1" ht="14.45" customHeight="1" x14ac:dyDescent="0.3">
      <c r="B34" s="31"/>
      <c r="C34" s="32"/>
      <c r="D34" s="32"/>
      <c r="E34" s="38" t="s">
        <v>41</v>
      </c>
      <c r="F34" s="39">
        <v>0.2</v>
      </c>
      <c r="G34" s="119" t="s">
        <v>40</v>
      </c>
      <c r="H34" s="232">
        <f>ROUND((((SUM(BF98:BF105)+SUM(BF124:BF152))+SUM(BF154:BF158))),2)</f>
        <v>0</v>
      </c>
      <c r="I34" s="214"/>
      <c r="J34" s="214"/>
      <c r="K34" s="32"/>
      <c r="L34" s="32"/>
      <c r="M34" s="232">
        <f>ROUND(((ROUND((SUM(BF98:BF105)+SUM(BF124:BF152)), 2)*F34)+SUM(BF154:BF158)*F34),2)</f>
        <v>0</v>
      </c>
      <c r="N34" s="214"/>
      <c r="O34" s="214"/>
      <c r="P34" s="214"/>
      <c r="Q34" s="32"/>
      <c r="R34" s="33"/>
    </row>
    <row r="35" spans="2:18" s="1" customFormat="1" ht="14.45" hidden="1" customHeight="1" x14ac:dyDescent="0.3">
      <c r="B35" s="31"/>
      <c r="C35" s="32"/>
      <c r="D35" s="32"/>
      <c r="E35" s="38" t="s">
        <v>42</v>
      </c>
      <c r="F35" s="39">
        <v>0.2</v>
      </c>
      <c r="G35" s="119" t="s">
        <v>40</v>
      </c>
      <c r="H35" s="232">
        <f>ROUND((((SUM(BG98:BG105)+SUM(BG124:BG152))+SUM(BG154:BG158))),2)</f>
        <v>0</v>
      </c>
      <c r="I35" s="214"/>
      <c r="J35" s="214"/>
      <c r="K35" s="32"/>
      <c r="L35" s="32"/>
      <c r="M35" s="232">
        <v>0</v>
      </c>
      <c r="N35" s="214"/>
      <c r="O35" s="214"/>
      <c r="P35" s="214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43</v>
      </c>
      <c r="F36" s="39">
        <v>0.2</v>
      </c>
      <c r="G36" s="119" t="s">
        <v>40</v>
      </c>
      <c r="H36" s="232">
        <f>ROUND((((SUM(BH98:BH105)+SUM(BH124:BH152))+SUM(BH154:BH158))),2)</f>
        <v>0</v>
      </c>
      <c r="I36" s="214"/>
      <c r="J36" s="214"/>
      <c r="K36" s="32"/>
      <c r="L36" s="32"/>
      <c r="M36" s="232">
        <v>0</v>
      </c>
      <c r="N36" s="214"/>
      <c r="O36" s="214"/>
      <c r="P36" s="214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44</v>
      </c>
      <c r="F37" s="39">
        <v>0</v>
      </c>
      <c r="G37" s="119" t="s">
        <v>40</v>
      </c>
      <c r="H37" s="232">
        <f>ROUND((((SUM(BI98:BI105)+SUM(BI124:BI152))+SUM(BI154:BI158))),2)</f>
        <v>0</v>
      </c>
      <c r="I37" s="214"/>
      <c r="J37" s="214"/>
      <c r="K37" s="32"/>
      <c r="L37" s="32"/>
      <c r="M37" s="232">
        <v>0</v>
      </c>
      <c r="N37" s="214"/>
      <c r="O37" s="214"/>
      <c r="P37" s="214"/>
      <c r="Q37" s="32"/>
      <c r="R37" s="33"/>
    </row>
    <row r="38" spans="2:18" s="1" customFormat="1" ht="6.9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 x14ac:dyDescent="0.3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3">
        <f>SUM(M31:M37)</f>
        <v>0</v>
      </c>
      <c r="M39" s="205"/>
      <c r="N39" s="205"/>
      <c r="O39" s="205"/>
      <c r="P39" s="207"/>
      <c r="Q39" s="116"/>
      <c r="R39" s="33"/>
    </row>
    <row r="40" spans="2:18" s="1" customFormat="1" ht="14.45" customHeight="1" x14ac:dyDescent="0.3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185" t="s">
        <v>111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16</v>
      </c>
      <c r="D78" s="32"/>
      <c r="E78" s="32"/>
      <c r="F78" s="228" t="str">
        <f>F6</f>
        <v>CSS ORAVA Tvrdošín - stavebné úpravy a zateplenie obvodového plášťa budovy, pracovisko ul. SNP č.30</v>
      </c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32"/>
      <c r="R78" s="33"/>
    </row>
    <row r="79" spans="2:18" ht="30" customHeight="1" x14ac:dyDescent="0.3">
      <c r="B79" s="18"/>
      <c r="C79" s="26" t="s">
        <v>106</v>
      </c>
      <c r="D79" s="19"/>
      <c r="E79" s="19"/>
      <c r="F79" s="228" t="s">
        <v>107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0000000000003" customHeight="1" x14ac:dyDescent="0.3">
      <c r="B80" s="31"/>
      <c r="C80" s="65" t="s">
        <v>108</v>
      </c>
      <c r="D80" s="32"/>
      <c r="E80" s="32"/>
      <c r="F80" s="222" t="str">
        <f>F8</f>
        <v>c - vykurovanie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2"/>
      <c r="R80" s="33"/>
    </row>
    <row r="81" spans="2:47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8" customHeight="1" x14ac:dyDescent="0.3">
      <c r="B82" s="31"/>
      <c r="C82" s="26" t="s">
        <v>20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22</v>
      </c>
      <c r="L82" s="32"/>
      <c r="M82" s="234" t="str">
        <f>IF(O10="","",O10)</f>
        <v/>
      </c>
      <c r="N82" s="214"/>
      <c r="O82" s="214"/>
      <c r="P82" s="214"/>
      <c r="Q82" s="32"/>
      <c r="R82" s="33"/>
    </row>
    <row r="83" spans="2:47" s="1" customFormat="1" ht="6.95" customHeight="1" x14ac:dyDescent="0.3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47" s="1" customFormat="1" ht="15" x14ac:dyDescent="0.3">
      <c r="B84" s="31"/>
      <c r="C84" s="26" t="s">
        <v>23</v>
      </c>
      <c r="D84" s="32"/>
      <c r="E84" s="32"/>
      <c r="F84" s="24" t="str">
        <f>E13</f>
        <v>Žilinský samosprávny kraj, Žilina</v>
      </c>
      <c r="G84" s="32"/>
      <c r="H84" s="32"/>
      <c r="I84" s="32"/>
      <c r="J84" s="32"/>
      <c r="K84" s="26" t="s">
        <v>29</v>
      </c>
      <c r="L84" s="32"/>
      <c r="M84" s="190" t="str">
        <f>E19</f>
        <v>PROPORTION s.r.o., Žilina</v>
      </c>
      <c r="N84" s="214"/>
      <c r="O84" s="214"/>
      <c r="P84" s="214"/>
      <c r="Q84" s="214"/>
      <c r="R84" s="33"/>
    </row>
    <row r="85" spans="2:47" s="1" customFormat="1" ht="14.45" customHeight="1" x14ac:dyDescent="0.3">
      <c r="B85" s="31"/>
      <c r="C85" s="26" t="s">
        <v>27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32</v>
      </c>
      <c r="L85" s="32"/>
      <c r="M85" s="190" t="str">
        <f>E22</f>
        <v>Ing. Ľubomír Šupej</v>
      </c>
      <c r="N85" s="214"/>
      <c r="O85" s="214"/>
      <c r="P85" s="214"/>
      <c r="Q85" s="214"/>
      <c r="R85" s="33"/>
    </row>
    <row r="86" spans="2:47" s="1" customFormat="1" ht="10.35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 x14ac:dyDescent="0.3">
      <c r="B87" s="31"/>
      <c r="C87" s="235" t="s">
        <v>112</v>
      </c>
      <c r="D87" s="236"/>
      <c r="E87" s="236"/>
      <c r="F87" s="236"/>
      <c r="G87" s="236"/>
      <c r="H87" s="116"/>
      <c r="I87" s="116"/>
      <c r="J87" s="116"/>
      <c r="K87" s="116"/>
      <c r="L87" s="116"/>
      <c r="M87" s="116"/>
      <c r="N87" s="235" t="s">
        <v>113</v>
      </c>
      <c r="O87" s="214"/>
      <c r="P87" s="214"/>
      <c r="Q87" s="214"/>
      <c r="R87" s="33"/>
    </row>
    <row r="88" spans="2:47" s="1" customFormat="1" ht="10.35" customHeight="1" x14ac:dyDescent="0.3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 x14ac:dyDescent="0.3">
      <c r="B89" s="31"/>
      <c r="C89" s="123" t="s">
        <v>114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13">
        <f>N124</f>
        <v>0</v>
      </c>
      <c r="O89" s="214"/>
      <c r="P89" s="214"/>
      <c r="Q89" s="214"/>
      <c r="R89" s="33"/>
      <c r="AU89" s="14" t="s">
        <v>115</v>
      </c>
    </row>
    <row r="90" spans="2:47" s="7" customFormat="1" ht="24.95" customHeight="1" x14ac:dyDescent="0.3">
      <c r="B90" s="124"/>
      <c r="C90" s="125"/>
      <c r="D90" s="126" t="s">
        <v>125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7">
        <f>N125</f>
        <v>0</v>
      </c>
      <c r="O90" s="238"/>
      <c r="P90" s="238"/>
      <c r="Q90" s="238"/>
      <c r="R90" s="127"/>
    </row>
    <row r="91" spans="2:47" s="8" customFormat="1" ht="19.899999999999999" customHeight="1" x14ac:dyDescent="0.3">
      <c r="B91" s="128"/>
      <c r="C91" s="95"/>
      <c r="D91" s="106" t="s">
        <v>907</v>
      </c>
      <c r="E91" s="95"/>
      <c r="F91" s="95"/>
      <c r="G91" s="95"/>
      <c r="H91" s="95"/>
      <c r="I91" s="95"/>
      <c r="J91" s="95"/>
      <c r="K91" s="95"/>
      <c r="L91" s="95"/>
      <c r="M91" s="95"/>
      <c r="N91" s="217">
        <f>N126</f>
        <v>0</v>
      </c>
      <c r="O91" s="216"/>
      <c r="P91" s="216"/>
      <c r="Q91" s="216"/>
      <c r="R91" s="129"/>
    </row>
    <row r="92" spans="2:47" s="8" customFormat="1" ht="19.899999999999999" customHeight="1" x14ac:dyDescent="0.3">
      <c r="B92" s="128"/>
      <c r="C92" s="95"/>
      <c r="D92" s="106" t="s">
        <v>908</v>
      </c>
      <c r="E92" s="95"/>
      <c r="F92" s="95"/>
      <c r="G92" s="95"/>
      <c r="H92" s="95"/>
      <c r="I92" s="95"/>
      <c r="J92" s="95"/>
      <c r="K92" s="95"/>
      <c r="L92" s="95"/>
      <c r="M92" s="95"/>
      <c r="N92" s="217">
        <f>N131</f>
        <v>0</v>
      </c>
      <c r="O92" s="216"/>
      <c r="P92" s="216"/>
      <c r="Q92" s="216"/>
      <c r="R92" s="129"/>
    </row>
    <row r="93" spans="2:47" s="8" customFormat="1" ht="19.899999999999999" customHeight="1" x14ac:dyDescent="0.3">
      <c r="B93" s="128"/>
      <c r="C93" s="95"/>
      <c r="D93" s="106" t="s">
        <v>909</v>
      </c>
      <c r="E93" s="95"/>
      <c r="F93" s="95"/>
      <c r="G93" s="95"/>
      <c r="H93" s="95"/>
      <c r="I93" s="95"/>
      <c r="J93" s="95"/>
      <c r="K93" s="95"/>
      <c r="L93" s="95"/>
      <c r="M93" s="95"/>
      <c r="N93" s="217">
        <f>N140</f>
        <v>0</v>
      </c>
      <c r="O93" s="216"/>
      <c r="P93" s="216"/>
      <c r="Q93" s="216"/>
      <c r="R93" s="129"/>
    </row>
    <row r="94" spans="2:47" s="8" customFormat="1" ht="19.899999999999999" customHeight="1" x14ac:dyDescent="0.3">
      <c r="B94" s="128"/>
      <c r="C94" s="95"/>
      <c r="D94" s="106" t="s">
        <v>910</v>
      </c>
      <c r="E94" s="95"/>
      <c r="F94" s="95"/>
      <c r="G94" s="95"/>
      <c r="H94" s="95"/>
      <c r="I94" s="95"/>
      <c r="J94" s="95"/>
      <c r="K94" s="95"/>
      <c r="L94" s="95"/>
      <c r="M94" s="95"/>
      <c r="N94" s="217">
        <f>N149</f>
        <v>0</v>
      </c>
      <c r="O94" s="216"/>
      <c r="P94" s="216"/>
      <c r="Q94" s="216"/>
      <c r="R94" s="129"/>
    </row>
    <row r="95" spans="2:47" s="8" customFormat="1" ht="19.899999999999999" customHeight="1" x14ac:dyDescent="0.3">
      <c r="B95" s="128"/>
      <c r="C95" s="95"/>
      <c r="D95" s="106" t="s">
        <v>911</v>
      </c>
      <c r="E95" s="95"/>
      <c r="F95" s="95"/>
      <c r="G95" s="95"/>
      <c r="H95" s="95"/>
      <c r="I95" s="95"/>
      <c r="J95" s="95"/>
      <c r="K95" s="95"/>
      <c r="L95" s="95"/>
      <c r="M95" s="95"/>
      <c r="N95" s="217">
        <f>N151</f>
        <v>0</v>
      </c>
      <c r="O95" s="216"/>
      <c r="P95" s="216"/>
      <c r="Q95" s="216"/>
      <c r="R95" s="129"/>
    </row>
    <row r="96" spans="2:47" s="7" customFormat="1" ht="21.75" customHeight="1" x14ac:dyDescent="0.35">
      <c r="B96" s="124"/>
      <c r="C96" s="125"/>
      <c r="D96" s="126" t="s">
        <v>139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39">
        <f>N153</f>
        <v>0</v>
      </c>
      <c r="O96" s="238"/>
      <c r="P96" s="238"/>
      <c r="Q96" s="238"/>
      <c r="R96" s="127"/>
    </row>
    <row r="97" spans="2:65" s="1" customFormat="1" ht="21.75" customHeight="1" x14ac:dyDescent="0.3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65" s="1" customFormat="1" ht="29.25" customHeight="1" x14ac:dyDescent="0.3">
      <c r="B98" s="31"/>
      <c r="C98" s="123" t="s">
        <v>140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40">
        <f>ROUND(N99+N100+N101+N102+N103+N104,2)</f>
        <v>0</v>
      </c>
      <c r="O98" s="214"/>
      <c r="P98" s="214"/>
      <c r="Q98" s="214"/>
      <c r="R98" s="33"/>
      <c r="T98" s="130"/>
      <c r="U98" s="131" t="s">
        <v>38</v>
      </c>
    </row>
    <row r="99" spans="2:65" s="1" customFormat="1" ht="18" customHeight="1" x14ac:dyDescent="0.3">
      <c r="B99" s="132"/>
      <c r="C99" s="133"/>
      <c r="D99" s="218" t="s">
        <v>141</v>
      </c>
      <c r="E99" s="241"/>
      <c r="F99" s="241"/>
      <c r="G99" s="241"/>
      <c r="H99" s="241"/>
      <c r="I99" s="133"/>
      <c r="J99" s="133"/>
      <c r="K99" s="133"/>
      <c r="L99" s="133"/>
      <c r="M99" s="133"/>
      <c r="N99" s="219">
        <f>ROUND(N89*T99,2)</f>
        <v>0</v>
      </c>
      <c r="O99" s="241"/>
      <c r="P99" s="241"/>
      <c r="Q99" s="241"/>
      <c r="R99" s="134"/>
      <c r="S99" s="133"/>
      <c r="T99" s="135"/>
      <c r="U99" s="136" t="s">
        <v>41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142</v>
      </c>
      <c r="AZ99" s="137"/>
      <c r="BA99" s="137"/>
      <c r="BB99" s="137"/>
      <c r="BC99" s="137"/>
      <c r="BD99" s="137"/>
      <c r="BE99" s="139">
        <f t="shared" ref="BE99:BE104" si="0">IF(U99="základná",N99,0)</f>
        <v>0</v>
      </c>
      <c r="BF99" s="139">
        <f t="shared" ref="BF99:BF104" si="1">IF(U99="znížená",N99,0)</f>
        <v>0</v>
      </c>
      <c r="BG99" s="139">
        <f t="shared" ref="BG99:BG104" si="2">IF(U99="zákl. prenesená",N99,0)</f>
        <v>0</v>
      </c>
      <c r="BH99" s="139">
        <f t="shared" ref="BH99:BH104" si="3">IF(U99="zníž. prenesená",N99,0)</f>
        <v>0</v>
      </c>
      <c r="BI99" s="139">
        <f t="shared" ref="BI99:BI104" si="4">IF(U99="nulová",N99,0)</f>
        <v>0</v>
      </c>
      <c r="BJ99" s="138" t="s">
        <v>85</v>
      </c>
      <c r="BK99" s="137"/>
      <c r="BL99" s="137"/>
      <c r="BM99" s="137"/>
    </row>
    <row r="100" spans="2:65" s="1" customFormat="1" ht="18" customHeight="1" x14ac:dyDescent="0.3">
      <c r="B100" s="132"/>
      <c r="C100" s="133"/>
      <c r="D100" s="218" t="s">
        <v>143</v>
      </c>
      <c r="E100" s="241"/>
      <c r="F100" s="241"/>
      <c r="G100" s="241"/>
      <c r="H100" s="241"/>
      <c r="I100" s="133"/>
      <c r="J100" s="133"/>
      <c r="K100" s="133"/>
      <c r="L100" s="133"/>
      <c r="M100" s="133"/>
      <c r="N100" s="219">
        <f>ROUND(N89*T100,2)</f>
        <v>0</v>
      </c>
      <c r="O100" s="241"/>
      <c r="P100" s="241"/>
      <c r="Q100" s="241"/>
      <c r="R100" s="134"/>
      <c r="S100" s="133"/>
      <c r="T100" s="135"/>
      <c r="U100" s="136" t="s">
        <v>41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142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85</v>
      </c>
      <c r="BK100" s="137"/>
      <c r="BL100" s="137"/>
      <c r="BM100" s="137"/>
    </row>
    <row r="101" spans="2:65" s="1" customFormat="1" ht="18" customHeight="1" x14ac:dyDescent="0.3">
      <c r="B101" s="132"/>
      <c r="C101" s="133"/>
      <c r="D101" s="218" t="s">
        <v>144</v>
      </c>
      <c r="E101" s="241"/>
      <c r="F101" s="241"/>
      <c r="G101" s="241"/>
      <c r="H101" s="241"/>
      <c r="I101" s="133"/>
      <c r="J101" s="133"/>
      <c r="K101" s="133"/>
      <c r="L101" s="133"/>
      <c r="M101" s="133"/>
      <c r="N101" s="219">
        <f>ROUND(N89*T101,2)</f>
        <v>0</v>
      </c>
      <c r="O101" s="241"/>
      <c r="P101" s="241"/>
      <c r="Q101" s="241"/>
      <c r="R101" s="134"/>
      <c r="S101" s="133"/>
      <c r="T101" s="135"/>
      <c r="U101" s="136" t="s">
        <v>41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142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85</v>
      </c>
      <c r="BK101" s="137"/>
      <c r="BL101" s="137"/>
      <c r="BM101" s="137"/>
    </row>
    <row r="102" spans="2:65" s="1" customFormat="1" ht="18" customHeight="1" x14ac:dyDescent="0.3">
      <c r="B102" s="132"/>
      <c r="C102" s="133"/>
      <c r="D102" s="218" t="s">
        <v>145</v>
      </c>
      <c r="E102" s="241"/>
      <c r="F102" s="241"/>
      <c r="G102" s="241"/>
      <c r="H102" s="241"/>
      <c r="I102" s="133"/>
      <c r="J102" s="133"/>
      <c r="K102" s="133"/>
      <c r="L102" s="133"/>
      <c r="M102" s="133"/>
      <c r="N102" s="219">
        <f>ROUND(N89*T102,2)</f>
        <v>0</v>
      </c>
      <c r="O102" s="241"/>
      <c r="P102" s="241"/>
      <c r="Q102" s="241"/>
      <c r="R102" s="134"/>
      <c r="S102" s="133"/>
      <c r="T102" s="135"/>
      <c r="U102" s="136" t="s">
        <v>41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142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85</v>
      </c>
      <c r="BK102" s="137"/>
      <c r="BL102" s="137"/>
      <c r="BM102" s="137"/>
    </row>
    <row r="103" spans="2:65" s="1" customFormat="1" ht="18" customHeight="1" x14ac:dyDescent="0.3">
      <c r="B103" s="132"/>
      <c r="C103" s="133"/>
      <c r="D103" s="218" t="s">
        <v>146</v>
      </c>
      <c r="E103" s="241"/>
      <c r="F103" s="241"/>
      <c r="G103" s="241"/>
      <c r="H103" s="241"/>
      <c r="I103" s="133"/>
      <c r="J103" s="133"/>
      <c r="K103" s="133"/>
      <c r="L103" s="133"/>
      <c r="M103" s="133"/>
      <c r="N103" s="219">
        <f>ROUND(N89*T103,2)</f>
        <v>0</v>
      </c>
      <c r="O103" s="241"/>
      <c r="P103" s="241"/>
      <c r="Q103" s="241"/>
      <c r="R103" s="134"/>
      <c r="S103" s="133"/>
      <c r="T103" s="135"/>
      <c r="U103" s="136" t="s">
        <v>41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142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85</v>
      </c>
      <c r="BK103" s="137"/>
      <c r="BL103" s="137"/>
      <c r="BM103" s="137"/>
    </row>
    <row r="104" spans="2:65" s="1" customFormat="1" ht="18" customHeight="1" x14ac:dyDescent="0.3">
      <c r="B104" s="132"/>
      <c r="C104" s="133"/>
      <c r="D104" s="140" t="s">
        <v>147</v>
      </c>
      <c r="E104" s="133"/>
      <c r="F104" s="133"/>
      <c r="G104" s="133"/>
      <c r="H104" s="133"/>
      <c r="I104" s="133"/>
      <c r="J104" s="133"/>
      <c r="K104" s="133"/>
      <c r="L104" s="133"/>
      <c r="M104" s="133"/>
      <c r="N104" s="219">
        <f>ROUND(N89*T104,2)</f>
        <v>0</v>
      </c>
      <c r="O104" s="241"/>
      <c r="P104" s="241"/>
      <c r="Q104" s="241"/>
      <c r="R104" s="134"/>
      <c r="S104" s="133"/>
      <c r="T104" s="141"/>
      <c r="U104" s="142" t="s">
        <v>41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148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85</v>
      </c>
      <c r="BK104" s="137"/>
      <c r="BL104" s="137"/>
      <c r="BM104" s="137"/>
    </row>
    <row r="105" spans="2:65" s="1" customFormat="1" x14ac:dyDescent="0.3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65" s="1" customFormat="1" ht="29.25" customHeight="1" x14ac:dyDescent="0.3">
      <c r="B106" s="31"/>
      <c r="C106" s="115" t="s">
        <v>103</v>
      </c>
      <c r="D106" s="116"/>
      <c r="E106" s="116"/>
      <c r="F106" s="116"/>
      <c r="G106" s="116"/>
      <c r="H106" s="116"/>
      <c r="I106" s="116"/>
      <c r="J106" s="116"/>
      <c r="K106" s="116"/>
      <c r="L106" s="220">
        <f>ROUND(SUM(N89+N98),2)</f>
        <v>0</v>
      </c>
      <c r="M106" s="236"/>
      <c r="N106" s="236"/>
      <c r="O106" s="236"/>
      <c r="P106" s="236"/>
      <c r="Q106" s="236"/>
      <c r="R106" s="33"/>
    </row>
    <row r="107" spans="2:65" s="1" customFormat="1" ht="6.95" customHeight="1" x14ac:dyDescent="0.3"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7"/>
    </row>
    <row r="111" spans="2:65" s="1" customFormat="1" ht="6.95" customHeight="1" x14ac:dyDescent="0.3"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60"/>
    </row>
    <row r="112" spans="2:65" s="1" customFormat="1" ht="36.950000000000003" customHeight="1" x14ac:dyDescent="0.3">
      <c r="B112" s="31"/>
      <c r="C112" s="185" t="s">
        <v>149</v>
      </c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33"/>
    </row>
    <row r="113" spans="2:65" s="1" customFormat="1" ht="6.95" customHeight="1" x14ac:dyDescent="0.3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65" s="1" customFormat="1" ht="30" customHeight="1" x14ac:dyDescent="0.3">
      <c r="B114" s="31"/>
      <c r="C114" s="26" t="s">
        <v>16</v>
      </c>
      <c r="D114" s="32"/>
      <c r="E114" s="32"/>
      <c r="F114" s="228" t="str">
        <f>F6</f>
        <v>CSS ORAVA Tvrdošín - stavebné úpravy a zateplenie obvodového plášťa budovy, pracovisko ul. SNP č.30</v>
      </c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32"/>
      <c r="R114" s="33"/>
    </row>
    <row r="115" spans="2:65" ht="30" customHeight="1" x14ac:dyDescent="0.3">
      <c r="B115" s="18"/>
      <c r="C115" s="26" t="s">
        <v>106</v>
      </c>
      <c r="D115" s="19"/>
      <c r="E115" s="19"/>
      <c r="F115" s="228" t="s">
        <v>107</v>
      </c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9"/>
      <c r="R115" s="20"/>
    </row>
    <row r="116" spans="2:65" s="1" customFormat="1" ht="36.950000000000003" customHeight="1" x14ac:dyDescent="0.3">
      <c r="B116" s="31"/>
      <c r="C116" s="65" t="s">
        <v>108</v>
      </c>
      <c r="D116" s="32"/>
      <c r="E116" s="32"/>
      <c r="F116" s="222" t="str">
        <f>F8</f>
        <v>c - vykurovanie</v>
      </c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32"/>
      <c r="R116" s="33"/>
    </row>
    <row r="117" spans="2:65" s="1" customFormat="1" ht="6.95" customHeight="1" x14ac:dyDescent="0.3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65" s="1" customFormat="1" ht="18" customHeight="1" x14ac:dyDescent="0.3">
      <c r="B118" s="31"/>
      <c r="C118" s="26" t="s">
        <v>20</v>
      </c>
      <c r="D118" s="32"/>
      <c r="E118" s="32"/>
      <c r="F118" s="24" t="str">
        <f>F10</f>
        <v xml:space="preserve"> </v>
      </c>
      <c r="G118" s="32"/>
      <c r="H118" s="32"/>
      <c r="I118" s="32"/>
      <c r="J118" s="32"/>
      <c r="K118" s="26" t="s">
        <v>22</v>
      </c>
      <c r="L118" s="32"/>
      <c r="M118" s="234" t="str">
        <f>IF(O10="","",O10)</f>
        <v/>
      </c>
      <c r="N118" s="214"/>
      <c r="O118" s="214"/>
      <c r="P118" s="214"/>
      <c r="Q118" s="32"/>
      <c r="R118" s="33"/>
    </row>
    <row r="119" spans="2:65" s="1" customFormat="1" ht="6.95" customHeight="1" x14ac:dyDescent="0.3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65" s="1" customFormat="1" ht="15" x14ac:dyDescent="0.3">
      <c r="B120" s="31"/>
      <c r="C120" s="26" t="s">
        <v>23</v>
      </c>
      <c r="D120" s="32"/>
      <c r="E120" s="32"/>
      <c r="F120" s="24" t="str">
        <f>E13</f>
        <v>Žilinský samosprávny kraj, Žilina</v>
      </c>
      <c r="G120" s="32"/>
      <c r="H120" s="32"/>
      <c r="I120" s="32"/>
      <c r="J120" s="32"/>
      <c r="K120" s="26" t="s">
        <v>29</v>
      </c>
      <c r="L120" s="32"/>
      <c r="M120" s="190" t="str">
        <f>E19</f>
        <v>PROPORTION s.r.o., Žilina</v>
      </c>
      <c r="N120" s="214"/>
      <c r="O120" s="214"/>
      <c r="P120" s="214"/>
      <c r="Q120" s="214"/>
      <c r="R120" s="33"/>
    </row>
    <row r="121" spans="2:65" s="1" customFormat="1" ht="14.45" customHeight="1" x14ac:dyDescent="0.3">
      <c r="B121" s="31"/>
      <c r="C121" s="26" t="s">
        <v>27</v>
      </c>
      <c r="D121" s="32"/>
      <c r="E121" s="32"/>
      <c r="F121" s="24" t="str">
        <f>IF(E16="","",E16)</f>
        <v>Vyplň údaj</v>
      </c>
      <c r="G121" s="32"/>
      <c r="H121" s="32"/>
      <c r="I121" s="32"/>
      <c r="J121" s="32"/>
      <c r="K121" s="26" t="s">
        <v>32</v>
      </c>
      <c r="L121" s="32"/>
      <c r="M121" s="190" t="str">
        <f>E22</f>
        <v>Ing. Ľubomír Šupej</v>
      </c>
      <c r="N121" s="214"/>
      <c r="O121" s="214"/>
      <c r="P121" s="214"/>
      <c r="Q121" s="214"/>
      <c r="R121" s="33"/>
    </row>
    <row r="122" spans="2:65" s="1" customFormat="1" ht="10.35" customHeight="1" x14ac:dyDescent="0.3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65" s="9" customFormat="1" ht="29.25" customHeight="1" x14ac:dyDescent="0.3">
      <c r="B123" s="143"/>
      <c r="C123" s="144" t="s">
        <v>150</v>
      </c>
      <c r="D123" s="145" t="s">
        <v>151</v>
      </c>
      <c r="E123" s="145" t="s">
        <v>56</v>
      </c>
      <c r="F123" s="242" t="s">
        <v>152</v>
      </c>
      <c r="G123" s="243"/>
      <c r="H123" s="243"/>
      <c r="I123" s="243"/>
      <c r="J123" s="145" t="s">
        <v>153</v>
      </c>
      <c r="K123" s="145" t="s">
        <v>154</v>
      </c>
      <c r="L123" s="244" t="s">
        <v>155</v>
      </c>
      <c r="M123" s="243"/>
      <c r="N123" s="242" t="s">
        <v>113</v>
      </c>
      <c r="O123" s="243"/>
      <c r="P123" s="243"/>
      <c r="Q123" s="245"/>
      <c r="R123" s="146"/>
      <c r="T123" s="73" t="s">
        <v>156</v>
      </c>
      <c r="U123" s="74" t="s">
        <v>38</v>
      </c>
      <c r="V123" s="74" t="s">
        <v>157</v>
      </c>
      <c r="W123" s="74" t="s">
        <v>158</v>
      </c>
      <c r="X123" s="74" t="s">
        <v>159</v>
      </c>
      <c r="Y123" s="74" t="s">
        <v>160</v>
      </c>
      <c r="Z123" s="74" t="s">
        <v>161</v>
      </c>
      <c r="AA123" s="75" t="s">
        <v>162</v>
      </c>
    </row>
    <row r="124" spans="2:65" s="1" customFormat="1" ht="29.25" customHeight="1" x14ac:dyDescent="0.35">
      <c r="B124" s="31"/>
      <c r="C124" s="77" t="s">
        <v>110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258">
        <f>BK124</f>
        <v>0</v>
      </c>
      <c r="O124" s="259"/>
      <c r="P124" s="259"/>
      <c r="Q124" s="259"/>
      <c r="R124" s="33"/>
      <c r="T124" s="76"/>
      <c r="U124" s="47"/>
      <c r="V124" s="47"/>
      <c r="W124" s="147">
        <f>W125+W153</f>
        <v>0</v>
      </c>
      <c r="X124" s="47"/>
      <c r="Y124" s="147">
        <f>Y125+Y153</f>
        <v>0</v>
      </c>
      <c r="Z124" s="47"/>
      <c r="AA124" s="148">
        <f>AA125+AA153</f>
        <v>0</v>
      </c>
      <c r="AT124" s="14" t="s">
        <v>73</v>
      </c>
      <c r="AU124" s="14" t="s">
        <v>115</v>
      </c>
      <c r="BK124" s="149">
        <f>BK125+BK153</f>
        <v>0</v>
      </c>
    </row>
    <row r="125" spans="2:65" s="10" customFormat="1" ht="37.35" customHeight="1" x14ac:dyDescent="0.35">
      <c r="B125" s="150"/>
      <c r="C125" s="151"/>
      <c r="D125" s="152" t="s">
        <v>125</v>
      </c>
      <c r="E125" s="152"/>
      <c r="F125" s="152"/>
      <c r="G125" s="152"/>
      <c r="H125" s="152"/>
      <c r="I125" s="152"/>
      <c r="J125" s="152"/>
      <c r="K125" s="152"/>
      <c r="L125" s="152"/>
      <c r="M125" s="152"/>
      <c r="N125" s="239">
        <f>BK125</f>
        <v>0</v>
      </c>
      <c r="O125" s="237"/>
      <c r="P125" s="237"/>
      <c r="Q125" s="237"/>
      <c r="R125" s="153"/>
      <c r="T125" s="154"/>
      <c r="U125" s="151"/>
      <c r="V125" s="151"/>
      <c r="W125" s="155">
        <f>W126+W131+W140+W149+W151</f>
        <v>0</v>
      </c>
      <c r="X125" s="151"/>
      <c r="Y125" s="155">
        <f>Y126+Y131+Y140+Y149+Y151</f>
        <v>0</v>
      </c>
      <c r="Z125" s="151"/>
      <c r="AA125" s="156">
        <f>AA126+AA131+AA140+AA149+AA151</f>
        <v>0</v>
      </c>
      <c r="AR125" s="157" t="s">
        <v>85</v>
      </c>
      <c r="AT125" s="158" t="s">
        <v>73</v>
      </c>
      <c r="AU125" s="158" t="s">
        <v>74</v>
      </c>
      <c r="AY125" s="157" t="s">
        <v>163</v>
      </c>
      <c r="BK125" s="159">
        <f>BK126+BK131+BK140+BK149+BK151</f>
        <v>0</v>
      </c>
    </row>
    <row r="126" spans="2:65" s="10" customFormat="1" ht="19.899999999999999" customHeight="1" x14ac:dyDescent="0.3">
      <c r="B126" s="150"/>
      <c r="C126" s="151"/>
      <c r="D126" s="160" t="s">
        <v>907</v>
      </c>
      <c r="E126" s="160"/>
      <c r="F126" s="160"/>
      <c r="G126" s="160"/>
      <c r="H126" s="160"/>
      <c r="I126" s="160"/>
      <c r="J126" s="160"/>
      <c r="K126" s="160"/>
      <c r="L126" s="160"/>
      <c r="M126" s="160"/>
      <c r="N126" s="260">
        <f>BK126</f>
        <v>0</v>
      </c>
      <c r="O126" s="261"/>
      <c r="P126" s="261"/>
      <c r="Q126" s="261"/>
      <c r="R126" s="153"/>
      <c r="T126" s="154"/>
      <c r="U126" s="151"/>
      <c r="V126" s="151"/>
      <c r="W126" s="155">
        <f>SUM(W127:W130)</f>
        <v>0</v>
      </c>
      <c r="X126" s="151"/>
      <c r="Y126" s="155">
        <f>SUM(Y127:Y130)</f>
        <v>0</v>
      </c>
      <c r="Z126" s="151"/>
      <c r="AA126" s="156">
        <f>SUM(AA127:AA130)</f>
        <v>0</v>
      </c>
      <c r="AR126" s="157" t="s">
        <v>85</v>
      </c>
      <c r="AT126" s="158" t="s">
        <v>73</v>
      </c>
      <c r="AU126" s="158" t="s">
        <v>81</v>
      </c>
      <c r="AY126" s="157" t="s">
        <v>163</v>
      </c>
      <c r="BK126" s="159">
        <f>SUM(BK127:BK130)</f>
        <v>0</v>
      </c>
    </row>
    <row r="127" spans="2:65" s="1" customFormat="1" ht="31.5" customHeight="1" x14ac:dyDescent="0.3">
      <c r="B127" s="132"/>
      <c r="C127" s="161" t="s">
        <v>81</v>
      </c>
      <c r="D127" s="161" t="s">
        <v>164</v>
      </c>
      <c r="E127" s="162" t="s">
        <v>912</v>
      </c>
      <c r="F127" s="246" t="s">
        <v>913</v>
      </c>
      <c r="G127" s="247"/>
      <c r="H127" s="247"/>
      <c r="I127" s="247"/>
      <c r="J127" s="163" t="s">
        <v>231</v>
      </c>
      <c r="K127" s="164">
        <v>4</v>
      </c>
      <c r="L127" s="248">
        <v>0</v>
      </c>
      <c r="M127" s="247"/>
      <c r="N127" s="249">
        <f>ROUND(L127*K127,2)</f>
        <v>0</v>
      </c>
      <c r="O127" s="247"/>
      <c r="P127" s="247"/>
      <c r="Q127" s="247"/>
      <c r="R127" s="134"/>
      <c r="T127" s="165" t="s">
        <v>3</v>
      </c>
      <c r="U127" s="40" t="s">
        <v>41</v>
      </c>
      <c r="V127" s="32"/>
      <c r="W127" s="166">
        <f>V127*K127</f>
        <v>0</v>
      </c>
      <c r="X127" s="166">
        <v>0</v>
      </c>
      <c r="Y127" s="166">
        <f>X127*K127</f>
        <v>0</v>
      </c>
      <c r="Z127" s="166">
        <v>0</v>
      </c>
      <c r="AA127" s="167">
        <f>Z127*K127</f>
        <v>0</v>
      </c>
      <c r="AR127" s="14" t="s">
        <v>228</v>
      </c>
      <c r="AT127" s="14" t="s">
        <v>164</v>
      </c>
      <c r="AU127" s="14" t="s">
        <v>85</v>
      </c>
      <c r="AY127" s="14" t="s">
        <v>163</v>
      </c>
      <c r="BE127" s="110">
        <f>IF(U127="základná",N127,0)</f>
        <v>0</v>
      </c>
      <c r="BF127" s="110">
        <f>IF(U127="znížená",N127,0)</f>
        <v>0</v>
      </c>
      <c r="BG127" s="110">
        <f>IF(U127="zákl. prenesená",N127,0)</f>
        <v>0</v>
      </c>
      <c r="BH127" s="110">
        <f>IF(U127="zníž. prenesená",N127,0)</f>
        <v>0</v>
      </c>
      <c r="BI127" s="110">
        <f>IF(U127="nulová",N127,0)</f>
        <v>0</v>
      </c>
      <c r="BJ127" s="14" t="s">
        <v>85</v>
      </c>
      <c r="BK127" s="110">
        <f>ROUND(L127*K127,2)</f>
        <v>0</v>
      </c>
      <c r="BL127" s="14" t="s">
        <v>228</v>
      </c>
      <c r="BM127" s="14" t="s">
        <v>85</v>
      </c>
    </row>
    <row r="128" spans="2:65" s="1" customFormat="1" ht="31.5" customHeight="1" x14ac:dyDescent="0.3">
      <c r="B128" s="132"/>
      <c r="C128" s="161" t="s">
        <v>85</v>
      </c>
      <c r="D128" s="161" t="s">
        <v>164</v>
      </c>
      <c r="E128" s="162" t="s">
        <v>914</v>
      </c>
      <c r="F128" s="246" t="s">
        <v>915</v>
      </c>
      <c r="G128" s="247"/>
      <c r="H128" s="247"/>
      <c r="I128" s="247"/>
      <c r="J128" s="163" t="s">
        <v>231</v>
      </c>
      <c r="K128" s="164">
        <v>0.4</v>
      </c>
      <c r="L128" s="248">
        <v>0</v>
      </c>
      <c r="M128" s="247"/>
      <c r="N128" s="249">
        <f>ROUND(L128*K128,2)</f>
        <v>0</v>
      </c>
      <c r="O128" s="247"/>
      <c r="P128" s="247"/>
      <c r="Q128" s="247"/>
      <c r="R128" s="134"/>
      <c r="T128" s="165" t="s">
        <v>3</v>
      </c>
      <c r="U128" s="40" t="s">
        <v>41</v>
      </c>
      <c r="V128" s="32"/>
      <c r="W128" s="166">
        <f>V128*K128</f>
        <v>0</v>
      </c>
      <c r="X128" s="166">
        <v>0</v>
      </c>
      <c r="Y128" s="166">
        <f>X128*K128</f>
        <v>0</v>
      </c>
      <c r="Z128" s="166">
        <v>0</v>
      </c>
      <c r="AA128" s="167">
        <f>Z128*K128</f>
        <v>0</v>
      </c>
      <c r="AR128" s="14" t="s">
        <v>228</v>
      </c>
      <c r="AT128" s="14" t="s">
        <v>164</v>
      </c>
      <c r="AU128" s="14" t="s">
        <v>85</v>
      </c>
      <c r="AY128" s="14" t="s">
        <v>163</v>
      </c>
      <c r="BE128" s="110">
        <f>IF(U128="základná",N128,0)</f>
        <v>0</v>
      </c>
      <c r="BF128" s="110">
        <f>IF(U128="znížená",N128,0)</f>
        <v>0</v>
      </c>
      <c r="BG128" s="110">
        <f>IF(U128="zákl. prenesená",N128,0)</f>
        <v>0</v>
      </c>
      <c r="BH128" s="110">
        <f>IF(U128="zníž. prenesená",N128,0)</f>
        <v>0</v>
      </c>
      <c r="BI128" s="110">
        <f>IF(U128="nulová",N128,0)</f>
        <v>0</v>
      </c>
      <c r="BJ128" s="14" t="s">
        <v>85</v>
      </c>
      <c r="BK128" s="110">
        <f>ROUND(L128*K128,2)</f>
        <v>0</v>
      </c>
      <c r="BL128" s="14" t="s">
        <v>228</v>
      </c>
      <c r="BM128" s="14" t="s">
        <v>168</v>
      </c>
    </row>
    <row r="129" spans="2:65" s="1" customFormat="1" ht="31.5" customHeight="1" x14ac:dyDescent="0.3">
      <c r="B129" s="132"/>
      <c r="C129" s="161" t="s">
        <v>173</v>
      </c>
      <c r="D129" s="161" t="s">
        <v>164</v>
      </c>
      <c r="E129" s="162" t="s">
        <v>916</v>
      </c>
      <c r="F129" s="246" t="s">
        <v>917</v>
      </c>
      <c r="G129" s="247"/>
      <c r="H129" s="247"/>
      <c r="I129" s="247"/>
      <c r="J129" s="163" t="s">
        <v>231</v>
      </c>
      <c r="K129" s="164">
        <v>4</v>
      </c>
      <c r="L129" s="248">
        <v>0</v>
      </c>
      <c r="M129" s="247"/>
      <c r="N129" s="249">
        <f>ROUND(L129*K129,2)</f>
        <v>0</v>
      </c>
      <c r="O129" s="247"/>
      <c r="P129" s="247"/>
      <c r="Q129" s="247"/>
      <c r="R129" s="134"/>
      <c r="T129" s="165" t="s">
        <v>3</v>
      </c>
      <c r="U129" s="40" t="s">
        <v>41</v>
      </c>
      <c r="V129" s="32"/>
      <c r="W129" s="166">
        <f>V129*K129</f>
        <v>0</v>
      </c>
      <c r="X129" s="166">
        <v>0</v>
      </c>
      <c r="Y129" s="166">
        <f>X129*K129</f>
        <v>0</v>
      </c>
      <c r="Z129" s="166">
        <v>0</v>
      </c>
      <c r="AA129" s="167">
        <f>Z129*K129</f>
        <v>0</v>
      </c>
      <c r="AR129" s="14" t="s">
        <v>228</v>
      </c>
      <c r="AT129" s="14" t="s">
        <v>164</v>
      </c>
      <c r="AU129" s="14" t="s">
        <v>85</v>
      </c>
      <c r="AY129" s="14" t="s">
        <v>163</v>
      </c>
      <c r="BE129" s="110">
        <f>IF(U129="základná",N129,0)</f>
        <v>0</v>
      </c>
      <c r="BF129" s="110">
        <f>IF(U129="znížená",N129,0)</f>
        <v>0</v>
      </c>
      <c r="BG129" s="110">
        <f>IF(U129="zákl. prenesená",N129,0)</f>
        <v>0</v>
      </c>
      <c r="BH129" s="110">
        <f>IF(U129="zníž. prenesená",N129,0)</f>
        <v>0</v>
      </c>
      <c r="BI129" s="110">
        <f>IF(U129="nulová",N129,0)</f>
        <v>0</v>
      </c>
      <c r="BJ129" s="14" t="s">
        <v>85</v>
      </c>
      <c r="BK129" s="110">
        <f>ROUND(L129*K129,2)</f>
        <v>0</v>
      </c>
      <c r="BL129" s="14" t="s">
        <v>228</v>
      </c>
      <c r="BM129" s="14" t="s">
        <v>184</v>
      </c>
    </row>
    <row r="130" spans="2:65" s="1" customFormat="1" ht="31.5" customHeight="1" x14ac:dyDescent="0.3">
      <c r="B130" s="132"/>
      <c r="C130" s="161" t="s">
        <v>168</v>
      </c>
      <c r="D130" s="161" t="s">
        <v>164</v>
      </c>
      <c r="E130" s="162" t="s">
        <v>918</v>
      </c>
      <c r="F130" s="246" t="s">
        <v>919</v>
      </c>
      <c r="G130" s="247"/>
      <c r="H130" s="247"/>
      <c r="I130" s="247"/>
      <c r="J130" s="163" t="s">
        <v>195</v>
      </c>
      <c r="K130" s="164">
        <v>5.0000000000000001E-3</v>
      </c>
      <c r="L130" s="248">
        <v>0</v>
      </c>
      <c r="M130" s="247"/>
      <c r="N130" s="249">
        <f>ROUND(L130*K130,2)</f>
        <v>0</v>
      </c>
      <c r="O130" s="247"/>
      <c r="P130" s="247"/>
      <c r="Q130" s="247"/>
      <c r="R130" s="134"/>
      <c r="T130" s="165" t="s">
        <v>3</v>
      </c>
      <c r="U130" s="40" t="s">
        <v>41</v>
      </c>
      <c r="V130" s="32"/>
      <c r="W130" s="166">
        <f>V130*K130</f>
        <v>0</v>
      </c>
      <c r="X130" s="166">
        <v>0</v>
      </c>
      <c r="Y130" s="166">
        <f>X130*K130</f>
        <v>0</v>
      </c>
      <c r="Z130" s="166">
        <v>0</v>
      </c>
      <c r="AA130" s="167">
        <f>Z130*K130</f>
        <v>0</v>
      </c>
      <c r="AR130" s="14" t="s">
        <v>228</v>
      </c>
      <c r="AT130" s="14" t="s">
        <v>164</v>
      </c>
      <c r="AU130" s="14" t="s">
        <v>85</v>
      </c>
      <c r="AY130" s="14" t="s">
        <v>163</v>
      </c>
      <c r="BE130" s="110">
        <f>IF(U130="základná",N130,0)</f>
        <v>0</v>
      </c>
      <c r="BF130" s="110">
        <f>IF(U130="znížená",N130,0)</f>
        <v>0</v>
      </c>
      <c r="BG130" s="110">
        <f>IF(U130="zákl. prenesená",N130,0)</f>
        <v>0</v>
      </c>
      <c r="BH130" s="110">
        <f>IF(U130="zníž. prenesená",N130,0)</f>
        <v>0</v>
      </c>
      <c r="BI130" s="110">
        <f>IF(U130="nulová",N130,0)</f>
        <v>0</v>
      </c>
      <c r="BJ130" s="14" t="s">
        <v>85</v>
      </c>
      <c r="BK130" s="110">
        <f>ROUND(L130*K130,2)</f>
        <v>0</v>
      </c>
      <c r="BL130" s="14" t="s">
        <v>228</v>
      </c>
      <c r="BM130" s="14" t="s">
        <v>192</v>
      </c>
    </row>
    <row r="131" spans="2:65" s="10" customFormat="1" ht="29.85" customHeight="1" x14ac:dyDescent="0.3">
      <c r="B131" s="150"/>
      <c r="C131" s="151"/>
      <c r="D131" s="160" t="s">
        <v>908</v>
      </c>
      <c r="E131" s="160"/>
      <c r="F131" s="160"/>
      <c r="G131" s="160"/>
      <c r="H131" s="160"/>
      <c r="I131" s="160"/>
      <c r="J131" s="160"/>
      <c r="K131" s="160"/>
      <c r="L131" s="160"/>
      <c r="M131" s="160"/>
      <c r="N131" s="262">
        <f>BK131</f>
        <v>0</v>
      </c>
      <c r="O131" s="263"/>
      <c r="P131" s="263"/>
      <c r="Q131" s="263"/>
      <c r="R131" s="153"/>
      <c r="T131" s="154"/>
      <c r="U131" s="151"/>
      <c r="V131" s="151"/>
      <c r="W131" s="155">
        <f>SUM(W132:W139)</f>
        <v>0</v>
      </c>
      <c r="X131" s="151"/>
      <c r="Y131" s="155">
        <f>SUM(Y132:Y139)</f>
        <v>0</v>
      </c>
      <c r="Z131" s="151"/>
      <c r="AA131" s="156">
        <f>SUM(AA132:AA139)</f>
        <v>0</v>
      </c>
      <c r="AR131" s="157" t="s">
        <v>85</v>
      </c>
      <c r="AT131" s="158" t="s">
        <v>73</v>
      </c>
      <c r="AU131" s="158" t="s">
        <v>81</v>
      </c>
      <c r="AY131" s="157" t="s">
        <v>163</v>
      </c>
      <c r="BK131" s="159">
        <f>SUM(BK132:BK139)</f>
        <v>0</v>
      </c>
    </row>
    <row r="132" spans="2:65" s="1" customFormat="1" ht="31.5" customHeight="1" x14ac:dyDescent="0.3">
      <c r="B132" s="132"/>
      <c r="C132" s="161" t="s">
        <v>180</v>
      </c>
      <c r="D132" s="161" t="s">
        <v>164</v>
      </c>
      <c r="E132" s="162" t="s">
        <v>920</v>
      </c>
      <c r="F132" s="246" t="s">
        <v>921</v>
      </c>
      <c r="G132" s="247"/>
      <c r="H132" s="247"/>
      <c r="I132" s="247"/>
      <c r="J132" s="163" t="s">
        <v>214</v>
      </c>
      <c r="K132" s="164">
        <v>1</v>
      </c>
      <c r="L132" s="248">
        <v>0</v>
      </c>
      <c r="M132" s="247"/>
      <c r="N132" s="249">
        <f t="shared" ref="N132:N139" si="5">ROUND(L132*K132,2)</f>
        <v>0</v>
      </c>
      <c r="O132" s="247"/>
      <c r="P132" s="247"/>
      <c r="Q132" s="247"/>
      <c r="R132" s="134"/>
      <c r="T132" s="165" t="s">
        <v>3</v>
      </c>
      <c r="U132" s="40" t="s">
        <v>41</v>
      </c>
      <c r="V132" s="32"/>
      <c r="W132" s="166">
        <f t="shared" ref="W132:W139" si="6">V132*K132</f>
        <v>0</v>
      </c>
      <c r="X132" s="166">
        <v>0</v>
      </c>
      <c r="Y132" s="166">
        <f t="shared" ref="Y132:Y139" si="7">X132*K132</f>
        <v>0</v>
      </c>
      <c r="Z132" s="166">
        <v>0</v>
      </c>
      <c r="AA132" s="167">
        <f t="shared" ref="AA132:AA139" si="8">Z132*K132</f>
        <v>0</v>
      </c>
      <c r="AR132" s="14" t="s">
        <v>228</v>
      </c>
      <c r="AT132" s="14" t="s">
        <v>164</v>
      </c>
      <c r="AU132" s="14" t="s">
        <v>85</v>
      </c>
      <c r="AY132" s="14" t="s">
        <v>163</v>
      </c>
      <c r="BE132" s="110">
        <f t="shared" ref="BE132:BE139" si="9">IF(U132="základná",N132,0)</f>
        <v>0</v>
      </c>
      <c r="BF132" s="110">
        <f t="shared" ref="BF132:BF139" si="10">IF(U132="znížená",N132,0)</f>
        <v>0</v>
      </c>
      <c r="BG132" s="110">
        <f t="shared" ref="BG132:BG139" si="11">IF(U132="zákl. prenesená",N132,0)</f>
        <v>0</v>
      </c>
      <c r="BH132" s="110">
        <f t="shared" ref="BH132:BH139" si="12">IF(U132="zníž. prenesená",N132,0)</f>
        <v>0</v>
      </c>
      <c r="BI132" s="110">
        <f t="shared" ref="BI132:BI139" si="13">IF(U132="nulová",N132,0)</f>
        <v>0</v>
      </c>
      <c r="BJ132" s="14" t="s">
        <v>85</v>
      </c>
      <c r="BK132" s="110">
        <f t="shared" ref="BK132:BK139" si="14">ROUND(L132*K132,2)</f>
        <v>0</v>
      </c>
      <c r="BL132" s="14" t="s">
        <v>228</v>
      </c>
      <c r="BM132" s="14" t="s">
        <v>202</v>
      </c>
    </row>
    <row r="133" spans="2:65" s="1" customFormat="1" ht="31.5" customHeight="1" x14ac:dyDescent="0.3">
      <c r="B133" s="132"/>
      <c r="C133" s="161" t="s">
        <v>184</v>
      </c>
      <c r="D133" s="161" t="s">
        <v>164</v>
      </c>
      <c r="E133" s="162" t="s">
        <v>922</v>
      </c>
      <c r="F133" s="246" t="s">
        <v>923</v>
      </c>
      <c r="G133" s="247"/>
      <c r="H133" s="247"/>
      <c r="I133" s="247"/>
      <c r="J133" s="163" t="s">
        <v>214</v>
      </c>
      <c r="K133" s="164">
        <v>2</v>
      </c>
      <c r="L133" s="248">
        <v>0</v>
      </c>
      <c r="M133" s="247"/>
      <c r="N133" s="249">
        <f t="shared" si="5"/>
        <v>0</v>
      </c>
      <c r="O133" s="247"/>
      <c r="P133" s="247"/>
      <c r="Q133" s="247"/>
      <c r="R133" s="134"/>
      <c r="T133" s="165" t="s">
        <v>3</v>
      </c>
      <c r="U133" s="40" t="s">
        <v>41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228</v>
      </c>
      <c r="AT133" s="14" t="s">
        <v>164</v>
      </c>
      <c r="AU133" s="14" t="s">
        <v>85</v>
      </c>
      <c r="AY133" s="14" t="s">
        <v>163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85</v>
      </c>
      <c r="BK133" s="110">
        <f t="shared" si="14"/>
        <v>0</v>
      </c>
      <c r="BL133" s="14" t="s">
        <v>228</v>
      </c>
      <c r="BM133" s="14" t="s">
        <v>211</v>
      </c>
    </row>
    <row r="134" spans="2:65" s="1" customFormat="1" ht="22.5" customHeight="1" x14ac:dyDescent="0.3">
      <c r="B134" s="132"/>
      <c r="C134" s="161" t="s">
        <v>188</v>
      </c>
      <c r="D134" s="161" t="s">
        <v>164</v>
      </c>
      <c r="E134" s="162" t="s">
        <v>924</v>
      </c>
      <c r="F134" s="246" t="s">
        <v>925</v>
      </c>
      <c r="G134" s="247"/>
      <c r="H134" s="247"/>
      <c r="I134" s="247"/>
      <c r="J134" s="163" t="s">
        <v>214</v>
      </c>
      <c r="K134" s="164">
        <v>1</v>
      </c>
      <c r="L134" s="248">
        <v>0</v>
      </c>
      <c r="M134" s="247"/>
      <c r="N134" s="249">
        <f t="shared" si="5"/>
        <v>0</v>
      </c>
      <c r="O134" s="247"/>
      <c r="P134" s="247"/>
      <c r="Q134" s="247"/>
      <c r="R134" s="134"/>
      <c r="T134" s="165" t="s">
        <v>3</v>
      </c>
      <c r="U134" s="40" t="s">
        <v>41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228</v>
      </c>
      <c r="AT134" s="14" t="s">
        <v>164</v>
      </c>
      <c r="AU134" s="14" t="s">
        <v>85</v>
      </c>
      <c r="AY134" s="14" t="s">
        <v>163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85</v>
      </c>
      <c r="BK134" s="110">
        <f t="shared" si="14"/>
        <v>0</v>
      </c>
      <c r="BL134" s="14" t="s">
        <v>228</v>
      </c>
      <c r="BM134" s="14" t="s">
        <v>220</v>
      </c>
    </row>
    <row r="135" spans="2:65" s="1" customFormat="1" ht="22.5" customHeight="1" x14ac:dyDescent="0.3">
      <c r="B135" s="132"/>
      <c r="C135" s="168" t="s">
        <v>192</v>
      </c>
      <c r="D135" s="168" t="s">
        <v>203</v>
      </c>
      <c r="E135" s="169" t="s">
        <v>926</v>
      </c>
      <c r="F135" s="250" t="s">
        <v>927</v>
      </c>
      <c r="G135" s="251"/>
      <c r="H135" s="251"/>
      <c r="I135" s="251"/>
      <c r="J135" s="170" t="s">
        <v>214</v>
      </c>
      <c r="K135" s="171">
        <v>1</v>
      </c>
      <c r="L135" s="252">
        <v>0</v>
      </c>
      <c r="M135" s="251"/>
      <c r="N135" s="253">
        <f t="shared" si="5"/>
        <v>0</v>
      </c>
      <c r="O135" s="247"/>
      <c r="P135" s="247"/>
      <c r="Q135" s="247"/>
      <c r="R135" s="134"/>
      <c r="T135" s="165" t="s">
        <v>3</v>
      </c>
      <c r="U135" s="40" t="s">
        <v>41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292</v>
      </c>
      <c r="AT135" s="14" t="s">
        <v>203</v>
      </c>
      <c r="AU135" s="14" t="s">
        <v>85</v>
      </c>
      <c r="AY135" s="14" t="s">
        <v>163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85</v>
      </c>
      <c r="BK135" s="110">
        <f t="shared" si="14"/>
        <v>0</v>
      </c>
      <c r="BL135" s="14" t="s">
        <v>228</v>
      </c>
      <c r="BM135" s="14" t="s">
        <v>228</v>
      </c>
    </row>
    <row r="136" spans="2:65" s="1" customFormat="1" ht="22.5" customHeight="1" x14ac:dyDescent="0.3">
      <c r="B136" s="132"/>
      <c r="C136" s="161" t="s">
        <v>197</v>
      </c>
      <c r="D136" s="161" t="s">
        <v>164</v>
      </c>
      <c r="E136" s="162" t="s">
        <v>928</v>
      </c>
      <c r="F136" s="246" t="s">
        <v>929</v>
      </c>
      <c r="G136" s="247"/>
      <c r="H136" s="247"/>
      <c r="I136" s="247"/>
      <c r="J136" s="163" t="s">
        <v>214</v>
      </c>
      <c r="K136" s="164">
        <v>2</v>
      </c>
      <c r="L136" s="248">
        <v>0</v>
      </c>
      <c r="M136" s="247"/>
      <c r="N136" s="249">
        <f t="shared" si="5"/>
        <v>0</v>
      </c>
      <c r="O136" s="247"/>
      <c r="P136" s="247"/>
      <c r="Q136" s="247"/>
      <c r="R136" s="134"/>
      <c r="T136" s="165" t="s">
        <v>3</v>
      </c>
      <c r="U136" s="40" t="s">
        <v>41</v>
      </c>
      <c r="V136" s="32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4" t="s">
        <v>228</v>
      </c>
      <c r="AT136" s="14" t="s">
        <v>164</v>
      </c>
      <c r="AU136" s="14" t="s">
        <v>85</v>
      </c>
      <c r="AY136" s="14" t="s">
        <v>163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85</v>
      </c>
      <c r="BK136" s="110">
        <f t="shared" si="14"/>
        <v>0</v>
      </c>
      <c r="BL136" s="14" t="s">
        <v>228</v>
      </c>
      <c r="BM136" s="14" t="s">
        <v>237</v>
      </c>
    </row>
    <row r="137" spans="2:65" s="1" customFormat="1" ht="22.5" customHeight="1" x14ac:dyDescent="0.3">
      <c r="B137" s="132"/>
      <c r="C137" s="168" t="s">
        <v>202</v>
      </c>
      <c r="D137" s="168" t="s">
        <v>203</v>
      </c>
      <c r="E137" s="169" t="s">
        <v>930</v>
      </c>
      <c r="F137" s="250" t="s">
        <v>931</v>
      </c>
      <c r="G137" s="251"/>
      <c r="H137" s="251"/>
      <c r="I137" s="251"/>
      <c r="J137" s="170" t="s">
        <v>214</v>
      </c>
      <c r="K137" s="171">
        <v>1</v>
      </c>
      <c r="L137" s="252">
        <v>0</v>
      </c>
      <c r="M137" s="251"/>
      <c r="N137" s="253">
        <f t="shared" si="5"/>
        <v>0</v>
      </c>
      <c r="O137" s="247"/>
      <c r="P137" s="247"/>
      <c r="Q137" s="247"/>
      <c r="R137" s="134"/>
      <c r="T137" s="165" t="s">
        <v>3</v>
      </c>
      <c r="U137" s="40" t="s">
        <v>41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292</v>
      </c>
      <c r="AT137" s="14" t="s">
        <v>203</v>
      </c>
      <c r="AU137" s="14" t="s">
        <v>85</v>
      </c>
      <c r="AY137" s="14" t="s">
        <v>163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85</v>
      </c>
      <c r="BK137" s="110">
        <f t="shared" si="14"/>
        <v>0</v>
      </c>
      <c r="BL137" s="14" t="s">
        <v>228</v>
      </c>
      <c r="BM137" s="14" t="s">
        <v>8</v>
      </c>
    </row>
    <row r="138" spans="2:65" s="1" customFormat="1" ht="31.5" customHeight="1" x14ac:dyDescent="0.3">
      <c r="B138" s="132"/>
      <c r="C138" s="168" t="s">
        <v>207</v>
      </c>
      <c r="D138" s="168" t="s">
        <v>203</v>
      </c>
      <c r="E138" s="169" t="s">
        <v>932</v>
      </c>
      <c r="F138" s="250" t="s">
        <v>933</v>
      </c>
      <c r="G138" s="251"/>
      <c r="H138" s="251"/>
      <c r="I138" s="251"/>
      <c r="J138" s="170" t="s">
        <v>214</v>
      </c>
      <c r="K138" s="171">
        <v>1</v>
      </c>
      <c r="L138" s="252">
        <v>0</v>
      </c>
      <c r="M138" s="251"/>
      <c r="N138" s="253">
        <f t="shared" si="5"/>
        <v>0</v>
      </c>
      <c r="O138" s="247"/>
      <c r="P138" s="247"/>
      <c r="Q138" s="247"/>
      <c r="R138" s="134"/>
      <c r="T138" s="165" t="s">
        <v>3</v>
      </c>
      <c r="U138" s="40" t="s">
        <v>41</v>
      </c>
      <c r="V138" s="32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4" t="s">
        <v>292</v>
      </c>
      <c r="AT138" s="14" t="s">
        <v>203</v>
      </c>
      <c r="AU138" s="14" t="s">
        <v>85</v>
      </c>
      <c r="AY138" s="14" t="s">
        <v>163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4" t="s">
        <v>85</v>
      </c>
      <c r="BK138" s="110">
        <f t="shared" si="14"/>
        <v>0</v>
      </c>
      <c r="BL138" s="14" t="s">
        <v>228</v>
      </c>
      <c r="BM138" s="14" t="s">
        <v>252</v>
      </c>
    </row>
    <row r="139" spans="2:65" s="1" customFormat="1" ht="31.5" customHeight="1" x14ac:dyDescent="0.3">
      <c r="B139" s="132"/>
      <c r="C139" s="161" t="s">
        <v>211</v>
      </c>
      <c r="D139" s="161" t="s">
        <v>164</v>
      </c>
      <c r="E139" s="162" t="s">
        <v>934</v>
      </c>
      <c r="F139" s="246" t="s">
        <v>935</v>
      </c>
      <c r="G139" s="247"/>
      <c r="H139" s="247"/>
      <c r="I139" s="247"/>
      <c r="J139" s="163" t="s">
        <v>195</v>
      </c>
      <c r="K139" s="164">
        <v>1E-3</v>
      </c>
      <c r="L139" s="248">
        <v>0</v>
      </c>
      <c r="M139" s="247"/>
      <c r="N139" s="249">
        <f t="shared" si="5"/>
        <v>0</v>
      </c>
      <c r="O139" s="247"/>
      <c r="P139" s="247"/>
      <c r="Q139" s="247"/>
      <c r="R139" s="134"/>
      <c r="T139" s="165" t="s">
        <v>3</v>
      </c>
      <c r="U139" s="40" t="s">
        <v>41</v>
      </c>
      <c r="V139" s="32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4" t="s">
        <v>228</v>
      </c>
      <c r="AT139" s="14" t="s">
        <v>164</v>
      </c>
      <c r="AU139" s="14" t="s">
        <v>85</v>
      </c>
      <c r="AY139" s="14" t="s">
        <v>163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4" t="s">
        <v>85</v>
      </c>
      <c r="BK139" s="110">
        <f t="shared" si="14"/>
        <v>0</v>
      </c>
      <c r="BL139" s="14" t="s">
        <v>228</v>
      </c>
      <c r="BM139" s="14" t="s">
        <v>260</v>
      </c>
    </row>
    <row r="140" spans="2:65" s="10" customFormat="1" ht="29.85" customHeight="1" x14ac:dyDescent="0.3">
      <c r="B140" s="150"/>
      <c r="C140" s="151"/>
      <c r="D140" s="160" t="s">
        <v>909</v>
      </c>
      <c r="E140" s="160"/>
      <c r="F140" s="160"/>
      <c r="G140" s="160"/>
      <c r="H140" s="160"/>
      <c r="I140" s="160"/>
      <c r="J140" s="160"/>
      <c r="K140" s="160"/>
      <c r="L140" s="160"/>
      <c r="M140" s="160"/>
      <c r="N140" s="262">
        <f>BK140</f>
        <v>0</v>
      </c>
      <c r="O140" s="263"/>
      <c r="P140" s="263"/>
      <c r="Q140" s="263"/>
      <c r="R140" s="153"/>
      <c r="T140" s="154"/>
      <c r="U140" s="151"/>
      <c r="V140" s="151"/>
      <c r="W140" s="155">
        <f>SUM(W141:W148)</f>
        <v>0</v>
      </c>
      <c r="X140" s="151"/>
      <c r="Y140" s="155">
        <f>SUM(Y141:Y148)</f>
        <v>0</v>
      </c>
      <c r="Z140" s="151"/>
      <c r="AA140" s="156">
        <f>SUM(AA141:AA148)</f>
        <v>0</v>
      </c>
      <c r="AR140" s="157" t="s">
        <v>85</v>
      </c>
      <c r="AT140" s="158" t="s">
        <v>73</v>
      </c>
      <c r="AU140" s="158" t="s">
        <v>81</v>
      </c>
      <c r="AY140" s="157" t="s">
        <v>163</v>
      </c>
      <c r="BK140" s="159">
        <f>SUM(BK141:BK148)</f>
        <v>0</v>
      </c>
    </row>
    <row r="141" spans="2:65" s="1" customFormat="1" ht="31.5" customHeight="1" x14ac:dyDescent="0.3">
      <c r="B141" s="132"/>
      <c r="C141" s="161" t="s">
        <v>216</v>
      </c>
      <c r="D141" s="161" t="s">
        <v>164</v>
      </c>
      <c r="E141" s="162" t="s">
        <v>936</v>
      </c>
      <c r="F141" s="246" t="s">
        <v>937</v>
      </c>
      <c r="G141" s="247"/>
      <c r="H141" s="247"/>
      <c r="I141" s="247"/>
      <c r="J141" s="163" t="s">
        <v>214</v>
      </c>
      <c r="K141" s="164">
        <v>1</v>
      </c>
      <c r="L141" s="248">
        <v>0</v>
      </c>
      <c r="M141" s="247"/>
      <c r="N141" s="249">
        <f t="shared" ref="N141:N148" si="15">ROUND(L141*K141,2)</f>
        <v>0</v>
      </c>
      <c r="O141" s="247"/>
      <c r="P141" s="247"/>
      <c r="Q141" s="247"/>
      <c r="R141" s="134"/>
      <c r="T141" s="165" t="s">
        <v>3</v>
      </c>
      <c r="U141" s="40" t="s">
        <v>41</v>
      </c>
      <c r="V141" s="32"/>
      <c r="W141" s="166">
        <f t="shared" ref="W141:W148" si="16">V141*K141</f>
        <v>0</v>
      </c>
      <c r="X141" s="166">
        <v>0</v>
      </c>
      <c r="Y141" s="166">
        <f t="shared" ref="Y141:Y148" si="17">X141*K141</f>
        <v>0</v>
      </c>
      <c r="Z141" s="166">
        <v>0</v>
      </c>
      <c r="AA141" s="167">
        <f t="shared" ref="AA141:AA148" si="18">Z141*K141</f>
        <v>0</v>
      </c>
      <c r="AR141" s="14" t="s">
        <v>228</v>
      </c>
      <c r="AT141" s="14" t="s">
        <v>164</v>
      </c>
      <c r="AU141" s="14" t="s">
        <v>85</v>
      </c>
      <c r="AY141" s="14" t="s">
        <v>163</v>
      </c>
      <c r="BE141" s="110">
        <f t="shared" ref="BE141:BE148" si="19">IF(U141="základná",N141,0)</f>
        <v>0</v>
      </c>
      <c r="BF141" s="110">
        <f t="shared" ref="BF141:BF148" si="20">IF(U141="znížená",N141,0)</f>
        <v>0</v>
      </c>
      <c r="BG141" s="110">
        <f t="shared" ref="BG141:BG148" si="21">IF(U141="zákl. prenesená",N141,0)</f>
        <v>0</v>
      </c>
      <c r="BH141" s="110">
        <f t="shared" ref="BH141:BH148" si="22">IF(U141="zníž. prenesená",N141,0)</f>
        <v>0</v>
      </c>
      <c r="BI141" s="110">
        <f t="shared" ref="BI141:BI148" si="23">IF(U141="nulová",N141,0)</f>
        <v>0</v>
      </c>
      <c r="BJ141" s="14" t="s">
        <v>85</v>
      </c>
      <c r="BK141" s="110">
        <f t="shared" ref="BK141:BK148" si="24">ROUND(L141*K141,2)</f>
        <v>0</v>
      </c>
      <c r="BL141" s="14" t="s">
        <v>228</v>
      </c>
      <c r="BM141" s="14" t="s">
        <v>268</v>
      </c>
    </row>
    <row r="142" spans="2:65" s="1" customFormat="1" ht="31.5" customHeight="1" x14ac:dyDescent="0.3">
      <c r="B142" s="132"/>
      <c r="C142" s="168" t="s">
        <v>220</v>
      </c>
      <c r="D142" s="168" t="s">
        <v>203</v>
      </c>
      <c r="E142" s="169" t="s">
        <v>938</v>
      </c>
      <c r="F142" s="250" t="s">
        <v>939</v>
      </c>
      <c r="G142" s="251"/>
      <c r="H142" s="251"/>
      <c r="I142" s="251"/>
      <c r="J142" s="170" t="s">
        <v>214</v>
      </c>
      <c r="K142" s="171">
        <v>1</v>
      </c>
      <c r="L142" s="252">
        <v>0</v>
      </c>
      <c r="M142" s="251"/>
      <c r="N142" s="253">
        <f t="shared" si="15"/>
        <v>0</v>
      </c>
      <c r="O142" s="247"/>
      <c r="P142" s="247"/>
      <c r="Q142" s="247"/>
      <c r="R142" s="134"/>
      <c r="T142" s="165" t="s">
        <v>3</v>
      </c>
      <c r="U142" s="40" t="s">
        <v>41</v>
      </c>
      <c r="V142" s="32"/>
      <c r="W142" s="166">
        <f t="shared" si="16"/>
        <v>0</v>
      </c>
      <c r="X142" s="166">
        <v>0</v>
      </c>
      <c r="Y142" s="166">
        <f t="shared" si="17"/>
        <v>0</v>
      </c>
      <c r="Z142" s="166">
        <v>0</v>
      </c>
      <c r="AA142" s="167">
        <f t="shared" si="18"/>
        <v>0</v>
      </c>
      <c r="AR142" s="14" t="s">
        <v>292</v>
      </c>
      <c r="AT142" s="14" t="s">
        <v>203</v>
      </c>
      <c r="AU142" s="14" t="s">
        <v>85</v>
      </c>
      <c r="AY142" s="14" t="s">
        <v>163</v>
      </c>
      <c r="BE142" s="110">
        <f t="shared" si="19"/>
        <v>0</v>
      </c>
      <c r="BF142" s="110">
        <f t="shared" si="20"/>
        <v>0</v>
      </c>
      <c r="BG142" s="110">
        <f t="shared" si="21"/>
        <v>0</v>
      </c>
      <c r="BH142" s="110">
        <f t="shared" si="22"/>
        <v>0</v>
      </c>
      <c r="BI142" s="110">
        <f t="shared" si="23"/>
        <v>0</v>
      </c>
      <c r="BJ142" s="14" t="s">
        <v>85</v>
      </c>
      <c r="BK142" s="110">
        <f t="shared" si="24"/>
        <v>0</v>
      </c>
      <c r="BL142" s="14" t="s">
        <v>228</v>
      </c>
      <c r="BM142" s="14" t="s">
        <v>276</v>
      </c>
    </row>
    <row r="143" spans="2:65" s="1" customFormat="1" ht="31.5" customHeight="1" x14ac:dyDescent="0.3">
      <c r="B143" s="132"/>
      <c r="C143" s="161" t="s">
        <v>224</v>
      </c>
      <c r="D143" s="161" t="s">
        <v>164</v>
      </c>
      <c r="E143" s="162" t="s">
        <v>940</v>
      </c>
      <c r="F143" s="246" t="s">
        <v>941</v>
      </c>
      <c r="G143" s="247"/>
      <c r="H143" s="247"/>
      <c r="I143" s="247"/>
      <c r="J143" s="163" t="s">
        <v>214</v>
      </c>
      <c r="K143" s="164">
        <v>1</v>
      </c>
      <c r="L143" s="248">
        <v>0</v>
      </c>
      <c r="M143" s="247"/>
      <c r="N143" s="249">
        <f t="shared" si="15"/>
        <v>0</v>
      </c>
      <c r="O143" s="247"/>
      <c r="P143" s="247"/>
      <c r="Q143" s="247"/>
      <c r="R143" s="134"/>
      <c r="T143" s="165" t="s">
        <v>3</v>
      </c>
      <c r="U143" s="40" t="s">
        <v>41</v>
      </c>
      <c r="V143" s="32"/>
      <c r="W143" s="166">
        <f t="shared" si="16"/>
        <v>0</v>
      </c>
      <c r="X143" s="166">
        <v>0</v>
      </c>
      <c r="Y143" s="166">
        <f t="shared" si="17"/>
        <v>0</v>
      </c>
      <c r="Z143" s="166">
        <v>0</v>
      </c>
      <c r="AA143" s="167">
        <f t="shared" si="18"/>
        <v>0</v>
      </c>
      <c r="AR143" s="14" t="s">
        <v>228</v>
      </c>
      <c r="AT143" s="14" t="s">
        <v>164</v>
      </c>
      <c r="AU143" s="14" t="s">
        <v>85</v>
      </c>
      <c r="AY143" s="14" t="s">
        <v>163</v>
      </c>
      <c r="BE143" s="110">
        <f t="shared" si="19"/>
        <v>0</v>
      </c>
      <c r="BF143" s="110">
        <f t="shared" si="20"/>
        <v>0</v>
      </c>
      <c r="BG143" s="110">
        <f t="shared" si="21"/>
        <v>0</v>
      </c>
      <c r="BH143" s="110">
        <f t="shared" si="22"/>
        <v>0</v>
      </c>
      <c r="BI143" s="110">
        <f t="shared" si="23"/>
        <v>0</v>
      </c>
      <c r="BJ143" s="14" t="s">
        <v>85</v>
      </c>
      <c r="BK143" s="110">
        <f t="shared" si="24"/>
        <v>0</v>
      </c>
      <c r="BL143" s="14" t="s">
        <v>228</v>
      </c>
      <c r="BM143" s="14" t="s">
        <v>284</v>
      </c>
    </row>
    <row r="144" spans="2:65" s="1" customFormat="1" ht="44.25" customHeight="1" x14ac:dyDescent="0.3">
      <c r="B144" s="132"/>
      <c r="C144" s="161" t="s">
        <v>228</v>
      </c>
      <c r="D144" s="161" t="s">
        <v>164</v>
      </c>
      <c r="E144" s="162" t="s">
        <v>942</v>
      </c>
      <c r="F144" s="246" t="s">
        <v>943</v>
      </c>
      <c r="G144" s="247"/>
      <c r="H144" s="247"/>
      <c r="I144" s="247"/>
      <c r="J144" s="163" t="s">
        <v>214</v>
      </c>
      <c r="K144" s="164">
        <v>1</v>
      </c>
      <c r="L144" s="248">
        <v>0</v>
      </c>
      <c r="M144" s="247"/>
      <c r="N144" s="249">
        <f t="shared" si="15"/>
        <v>0</v>
      </c>
      <c r="O144" s="247"/>
      <c r="P144" s="247"/>
      <c r="Q144" s="247"/>
      <c r="R144" s="134"/>
      <c r="T144" s="165" t="s">
        <v>3</v>
      </c>
      <c r="U144" s="40" t="s">
        <v>41</v>
      </c>
      <c r="V144" s="32"/>
      <c r="W144" s="166">
        <f t="shared" si="16"/>
        <v>0</v>
      </c>
      <c r="X144" s="166">
        <v>0</v>
      </c>
      <c r="Y144" s="166">
        <f t="shared" si="17"/>
        <v>0</v>
      </c>
      <c r="Z144" s="166">
        <v>0</v>
      </c>
      <c r="AA144" s="167">
        <f t="shared" si="18"/>
        <v>0</v>
      </c>
      <c r="AR144" s="14" t="s">
        <v>228</v>
      </c>
      <c r="AT144" s="14" t="s">
        <v>164</v>
      </c>
      <c r="AU144" s="14" t="s">
        <v>85</v>
      </c>
      <c r="AY144" s="14" t="s">
        <v>163</v>
      </c>
      <c r="BE144" s="110">
        <f t="shared" si="19"/>
        <v>0</v>
      </c>
      <c r="BF144" s="110">
        <f t="shared" si="20"/>
        <v>0</v>
      </c>
      <c r="BG144" s="110">
        <f t="shared" si="21"/>
        <v>0</v>
      </c>
      <c r="BH144" s="110">
        <f t="shared" si="22"/>
        <v>0</v>
      </c>
      <c r="BI144" s="110">
        <f t="shared" si="23"/>
        <v>0</v>
      </c>
      <c r="BJ144" s="14" t="s">
        <v>85</v>
      </c>
      <c r="BK144" s="110">
        <f t="shared" si="24"/>
        <v>0</v>
      </c>
      <c r="BL144" s="14" t="s">
        <v>228</v>
      </c>
      <c r="BM144" s="14" t="s">
        <v>292</v>
      </c>
    </row>
    <row r="145" spans="2:65" s="1" customFormat="1" ht="31.5" customHeight="1" x14ac:dyDescent="0.3">
      <c r="B145" s="132"/>
      <c r="C145" s="161" t="s">
        <v>233</v>
      </c>
      <c r="D145" s="161" t="s">
        <v>164</v>
      </c>
      <c r="E145" s="162" t="s">
        <v>944</v>
      </c>
      <c r="F145" s="246" t="s">
        <v>945</v>
      </c>
      <c r="G145" s="247"/>
      <c r="H145" s="247"/>
      <c r="I145" s="247"/>
      <c r="J145" s="163" t="s">
        <v>195</v>
      </c>
      <c r="K145" s="164">
        <v>0.05</v>
      </c>
      <c r="L145" s="248">
        <v>0</v>
      </c>
      <c r="M145" s="247"/>
      <c r="N145" s="249">
        <f t="shared" si="15"/>
        <v>0</v>
      </c>
      <c r="O145" s="247"/>
      <c r="P145" s="247"/>
      <c r="Q145" s="247"/>
      <c r="R145" s="134"/>
      <c r="T145" s="165" t="s">
        <v>3</v>
      </c>
      <c r="U145" s="40" t="s">
        <v>41</v>
      </c>
      <c r="V145" s="32"/>
      <c r="W145" s="166">
        <f t="shared" si="16"/>
        <v>0</v>
      </c>
      <c r="X145" s="166">
        <v>0</v>
      </c>
      <c r="Y145" s="166">
        <f t="shared" si="17"/>
        <v>0</v>
      </c>
      <c r="Z145" s="166">
        <v>0</v>
      </c>
      <c r="AA145" s="167">
        <f t="shared" si="18"/>
        <v>0</v>
      </c>
      <c r="AR145" s="14" t="s">
        <v>228</v>
      </c>
      <c r="AT145" s="14" t="s">
        <v>164</v>
      </c>
      <c r="AU145" s="14" t="s">
        <v>85</v>
      </c>
      <c r="AY145" s="14" t="s">
        <v>163</v>
      </c>
      <c r="BE145" s="110">
        <f t="shared" si="19"/>
        <v>0</v>
      </c>
      <c r="BF145" s="110">
        <f t="shared" si="20"/>
        <v>0</v>
      </c>
      <c r="BG145" s="110">
        <f t="shared" si="21"/>
        <v>0</v>
      </c>
      <c r="BH145" s="110">
        <f t="shared" si="22"/>
        <v>0</v>
      </c>
      <c r="BI145" s="110">
        <f t="shared" si="23"/>
        <v>0</v>
      </c>
      <c r="BJ145" s="14" t="s">
        <v>85</v>
      </c>
      <c r="BK145" s="110">
        <f t="shared" si="24"/>
        <v>0</v>
      </c>
      <c r="BL145" s="14" t="s">
        <v>228</v>
      </c>
      <c r="BM145" s="14" t="s">
        <v>300</v>
      </c>
    </row>
    <row r="146" spans="2:65" s="1" customFormat="1" ht="22.5" customHeight="1" x14ac:dyDescent="0.3">
      <c r="B146" s="132"/>
      <c r="C146" s="168" t="s">
        <v>237</v>
      </c>
      <c r="D146" s="168" t="s">
        <v>203</v>
      </c>
      <c r="E146" s="169" t="s">
        <v>946</v>
      </c>
      <c r="F146" s="250" t="s">
        <v>947</v>
      </c>
      <c r="G146" s="251"/>
      <c r="H146" s="251"/>
      <c r="I146" s="251"/>
      <c r="J146" s="170" t="s">
        <v>948</v>
      </c>
      <c r="K146" s="171">
        <v>72</v>
      </c>
      <c r="L146" s="252">
        <v>0</v>
      </c>
      <c r="M146" s="251"/>
      <c r="N146" s="253">
        <f t="shared" si="15"/>
        <v>0</v>
      </c>
      <c r="O146" s="247"/>
      <c r="P146" s="247"/>
      <c r="Q146" s="247"/>
      <c r="R146" s="134"/>
      <c r="T146" s="165" t="s">
        <v>3</v>
      </c>
      <c r="U146" s="40" t="s">
        <v>41</v>
      </c>
      <c r="V146" s="32"/>
      <c r="W146" s="166">
        <f t="shared" si="16"/>
        <v>0</v>
      </c>
      <c r="X146" s="166">
        <v>0</v>
      </c>
      <c r="Y146" s="166">
        <f t="shared" si="17"/>
        <v>0</v>
      </c>
      <c r="Z146" s="166">
        <v>0</v>
      </c>
      <c r="AA146" s="167">
        <f t="shared" si="18"/>
        <v>0</v>
      </c>
      <c r="AR146" s="14" t="s">
        <v>292</v>
      </c>
      <c r="AT146" s="14" t="s">
        <v>203</v>
      </c>
      <c r="AU146" s="14" t="s">
        <v>85</v>
      </c>
      <c r="AY146" s="14" t="s">
        <v>163</v>
      </c>
      <c r="BE146" s="110">
        <f t="shared" si="19"/>
        <v>0</v>
      </c>
      <c r="BF146" s="110">
        <f t="shared" si="20"/>
        <v>0</v>
      </c>
      <c r="BG146" s="110">
        <f t="shared" si="21"/>
        <v>0</v>
      </c>
      <c r="BH146" s="110">
        <f t="shared" si="22"/>
        <v>0</v>
      </c>
      <c r="BI146" s="110">
        <f t="shared" si="23"/>
        <v>0</v>
      </c>
      <c r="BJ146" s="14" t="s">
        <v>85</v>
      </c>
      <c r="BK146" s="110">
        <f t="shared" si="24"/>
        <v>0</v>
      </c>
      <c r="BL146" s="14" t="s">
        <v>228</v>
      </c>
      <c r="BM146" s="14" t="s">
        <v>308</v>
      </c>
    </row>
    <row r="147" spans="2:65" s="1" customFormat="1" ht="22.5" customHeight="1" x14ac:dyDescent="0.3">
      <c r="B147" s="132"/>
      <c r="C147" s="168" t="s">
        <v>241</v>
      </c>
      <c r="D147" s="168" t="s">
        <v>203</v>
      </c>
      <c r="E147" s="169" t="s">
        <v>949</v>
      </c>
      <c r="F147" s="250" t="s">
        <v>950</v>
      </c>
      <c r="G147" s="251"/>
      <c r="H147" s="251"/>
      <c r="I147" s="251"/>
      <c r="J147" s="170" t="s">
        <v>951</v>
      </c>
      <c r="K147" s="171">
        <v>1</v>
      </c>
      <c r="L147" s="252">
        <v>0</v>
      </c>
      <c r="M147" s="251"/>
      <c r="N147" s="253">
        <f t="shared" si="15"/>
        <v>0</v>
      </c>
      <c r="O147" s="247"/>
      <c r="P147" s="247"/>
      <c r="Q147" s="247"/>
      <c r="R147" s="134"/>
      <c r="T147" s="165" t="s">
        <v>3</v>
      </c>
      <c r="U147" s="40" t="s">
        <v>41</v>
      </c>
      <c r="V147" s="32"/>
      <c r="W147" s="166">
        <f t="shared" si="16"/>
        <v>0</v>
      </c>
      <c r="X147" s="166">
        <v>0</v>
      </c>
      <c r="Y147" s="166">
        <f t="shared" si="17"/>
        <v>0</v>
      </c>
      <c r="Z147" s="166">
        <v>0</v>
      </c>
      <c r="AA147" s="167">
        <f t="shared" si="18"/>
        <v>0</v>
      </c>
      <c r="AR147" s="14" t="s">
        <v>292</v>
      </c>
      <c r="AT147" s="14" t="s">
        <v>203</v>
      </c>
      <c r="AU147" s="14" t="s">
        <v>85</v>
      </c>
      <c r="AY147" s="14" t="s">
        <v>163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4" t="s">
        <v>85</v>
      </c>
      <c r="BK147" s="110">
        <f t="shared" si="24"/>
        <v>0</v>
      </c>
      <c r="BL147" s="14" t="s">
        <v>228</v>
      </c>
      <c r="BM147" s="14" t="s">
        <v>316</v>
      </c>
    </row>
    <row r="148" spans="2:65" s="1" customFormat="1" ht="22.5" customHeight="1" x14ac:dyDescent="0.3">
      <c r="B148" s="132"/>
      <c r="C148" s="168" t="s">
        <v>8</v>
      </c>
      <c r="D148" s="168" t="s">
        <v>203</v>
      </c>
      <c r="E148" s="169" t="s">
        <v>952</v>
      </c>
      <c r="F148" s="250" t="s">
        <v>953</v>
      </c>
      <c r="G148" s="251"/>
      <c r="H148" s="251"/>
      <c r="I148" s="251"/>
      <c r="J148" s="170" t="s">
        <v>167</v>
      </c>
      <c r="K148" s="171">
        <v>1.1000000000000001</v>
      </c>
      <c r="L148" s="252">
        <v>0</v>
      </c>
      <c r="M148" s="251"/>
      <c r="N148" s="253">
        <f t="shared" si="15"/>
        <v>0</v>
      </c>
      <c r="O148" s="247"/>
      <c r="P148" s="247"/>
      <c r="Q148" s="247"/>
      <c r="R148" s="134"/>
      <c r="T148" s="165" t="s">
        <v>3</v>
      </c>
      <c r="U148" s="40" t="s">
        <v>41</v>
      </c>
      <c r="V148" s="32"/>
      <c r="W148" s="166">
        <f t="shared" si="16"/>
        <v>0</v>
      </c>
      <c r="X148" s="166">
        <v>0</v>
      </c>
      <c r="Y148" s="166">
        <f t="shared" si="17"/>
        <v>0</v>
      </c>
      <c r="Z148" s="166">
        <v>0</v>
      </c>
      <c r="AA148" s="167">
        <f t="shared" si="18"/>
        <v>0</v>
      </c>
      <c r="AR148" s="14" t="s">
        <v>292</v>
      </c>
      <c r="AT148" s="14" t="s">
        <v>203</v>
      </c>
      <c r="AU148" s="14" t="s">
        <v>85</v>
      </c>
      <c r="AY148" s="14" t="s">
        <v>163</v>
      </c>
      <c r="BE148" s="110">
        <f t="shared" si="19"/>
        <v>0</v>
      </c>
      <c r="BF148" s="110">
        <f t="shared" si="20"/>
        <v>0</v>
      </c>
      <c r="BG148" s="110">
        <f t="shared" si="21"/>
        <v>0</v>
      </c>
      <c r="BH148" s="110">
        <f t="shared" si="22"/>
        <v>0</v>
      </c>
      <c r="BI148" s="110">
        <f t="shared" si="23"/>
        <v>0</v>
      </c>
      <c r="BJ148" s="14" t="s">
        <v>85</v>
      </c>
      <c r="BK148" s="110">
        <f t="shared" si="24"/>
        <v>0</v>
      </c>
      <c r="BL148" s="14" t="s">
        <v>228</v>
      </c>
      <c r="BM148" s="14" t="s">
        <v>324</v>
      </c>
    </row>
    <row r="149" spans="2:65" s="10" customFormat="1" ht="29.85" customHeight="1" x14ac:dyDescent="0.3">
      <c r="B149" s="150"/>
      <c r="C149" s="151"/>
      <c r="D149" s="160" t="s">
        <v>910</v>
      </c>
      <c r="E149" s="160"/>
      <c r="F149" s="160"/>
      <c r="G149" s="160"/>
      <c r="H149" s="160"/>
      <c r="I149" s="160"/>
      <c r="J149" s="160"/>
      <c r="K149" s="160"/>
      <c r="L149" s="160"/>
      <c r="M149" s="160"/>
      <c r="N149" s="262">
        <f>BK149</f>
        <v>0</v>
      </c>
      <c r="O149" s="263"/>
      <c r="P149" s="263"/>
      <c r="Q149" s="263"/>
      <c r="R149" s="153"/>
      <c r="T149" s="154"/>
      <c r="U149" s="151"/>
      <c r="V149" s="151"/>
      <c r="W149" s="155">
        <f>W150</f>
        <v>0</v>
      </c>
      <c r="X149" s="151"/>
      <c r="Y149" s="155">
        <f>Y150</f>
        <v>0</v>
      </c>
      <c r="Z149" s="151"/>
      <c r="AA149" s="156">
        <f>AA150</f>
        <v>0</v>
      </c>
      <c r="AR149" s="157" t="s">
        <v>85</v>
      </c>
      <c r="AT149" s="158" t="s">
        <v>73</v>
      </c>
      <c r="AU149" s="158" t="s">
        <v>81</v>
      </c>
      <c r="AY149" s="157" t="s">
        <v>163</v>
      </c>
      <c r="BK149" s="159">
        <f>BK150</f>
        <v>0</v>
      </c>
    </row>
    <row r="150" spans="2:65" s="1" customFormat="1" ht="31.5" customHeight="1" x14ac:dyDescent="0.3">
      <c r="B150" s="132"/>
      <c r="C150" s="161" t="s">
        <v>248</v>
      </c>
      <c r="D150" s="161" t="s">
        <v>164</v>
      </c>
      <c r="E150" s="162" t="s">
        <v>954</v>
      </c>
      <c r="F150" s="246" t="s">
        <v>955</v>
      </c>
      <c r="G150" s="247"/>
      <c r="H150" s="247"/>
      <c r="I150" s="247"/>
      <c r="J150" s="163" t="s">
        <v>200</v>
      </c>
      <c r="K150" s="164">
        <v>5</v>
      </c>
      <c r="L150" s="248">
        <v>0</v>
      </c>
      <c r="M150" s="247"/>
      <c r="N150" s="249">
        <f>ROUND(L150*K150,2)</f>
        <v>0</v>
      </c>
      <c r="O150" s="247"/>
      <c r="P150" s="247"/>
      <c r="Q150" s="247"/>
      <c r="R150" s="134"/>
      <c r="T150" s="165" t="s">
        <v>3</v>
      </c>
      <c r="U150" s="40" t="s">
        <v>41</v>
      </c>
      <c r="V150" s="32"/>
      <c r="W150" s="166">
        <f>V150*K150</f>
        <v>0</v>
      </c>
      <c r="X150" s="166">
        <v>0</v>
      </c>
      <c r="Y150" s="166">
        <f>X150*K150</f>
        <v>0</v>
      </c>
      <c r="Z150" s="166">
        <v>0</v>
      </c>
      <c r="AA150" s="167">
        <f>Z150*K150</f>
        <v>0</v>
      </c>
      <c r="AR150" s="14" t="s">
        <v>228</v>
      </c>
      <c r="AT150" s="14" t="s">
        <v>164</v>
      </c>
      <c r="AU150" s="14" t="s">
        <v>85</v>
      </c>
      <c r="AY150" s="14" t="s">
        <v>163</v>
      </c>
      <c r="BE150" s="110">
        <f>IF(U150="základná",N150,0)</f>
        <v>0</v>
      </c>
      <c r="BF150" s="110">
        <f>IF(U150="znížená",N150,0)</f>
        <v>0</v>
      </c>
      <c r="BG150" s="110">
        <f>IF(U150="zákl. prenesená",N150,0)</f>
        <v>0</v>
      </c>
      <c r="BH150" s="110">
        <f>IF(U150="zníž. prenesená",N150,0)</f>
        <v>0</v>
      </c>
      <c r="BI150" s="110">
        <f>IF(U150="nulová",N150,0)</f>
        <v>0</v>
      </c>
      <c r="BJ150" s="14" t="s">
        <v>85</v>
      </c>
      <c r="BK150" s="110">
        <f>ROUND(L150*K150,2)</f>
        <v>0</v>
      </c>
      <c r="BL150" s="14" t="s">
        <v>228</v>
      </c>
      <c r="BM150" s="14" t="s">
        <v>332</v>
      </c>
    </row>
    <row r="151" spans="2:65" s="10" customFormat="1" ht="29.85" customHeight="1" x14ac:dyDescent="0.3">
      <c r="B151" s="150"/>
      <c r="C151" s="151"/>
      <c r="D151" s="160" t="s">
        <v>911</v>
      </c>
      <c r="E151" s="160"/>
      <c r="F151" s="160"/>
      <c r="G151" s="160"/>
      <c r="H151" s="160"/>
      <c r="I151" s="160"/>
      <c r="J151" s="160"/>
      <c r="K151" s="160"/>
      <c r="L151" s="160"/>
      <c r="M151" s="160"/>
      <c r="N151" s="262">
        <f>BK151</f>
        <v>0</v>
      </c>
      <c r="O151" s="263"/>
      <c r="P151" s="263"/>
      <c r="Q151" s="263"/>
      <c r="R151" s="153"/>
      <c r="T151" s="154"/>
      <c r="U151" s="151"/>
      <c r="V151" s="151"/>
      <c r="W151" s="155">
        <f>W152</f>
        <v>0</v>
      </c>
      <c r="X151" s="151"/>
      <c r="Y151" s="155">
        <f>Y152</f>
        <v>0</v>
      </c>
      <c r="Z151" s="151"/>
      <c r="AA151" s="156">
        <f>AA152</f>
        <v>0</v>
      </c>
      <c r="AR151" s="157" t="s">
        <v>85</v>
      </c>
      <c r="AT151" s="158" t="s">
        <v>73</v>
      </c>
      <c r="AU151" s="158" t="s">
        <v>81</v>
      </c>
      <c r="AY151" s="157" t="s">
        <v>163</v>
      </c>
      <c r="BK151" s="159">
        <f>BK152</f>
        <v>0</v>
      </c>
    </row>
    <row r="152" spans="2:65" s="1" customFormat="1" ht="31.5" customHeight="1" x14ac:dyDescent="0.3">
      <c r="B152" s="132"/>
      <c r="C152" s="161" t="s">
        <v>252</v>
      </c>
      <c r="D152" s="161" t="s">
        <v>164</v>
      </c>
      <c r="E152" s="162" t="s">
        <v>956</v>
      </c>
      <c r="F152" s="246" t="s">
        <v>957</v>
      </c>
      <c r="G152" s="247"/>
      <c r="H152" s="247"/>
      <c r="I152" s="247"/>
      <c r="J152" s="163" t="s">
        <v>231</v>
      </c>
      <c r="K152" s="164">
        <v>4</v>
      </c>
      <c r="L152" s="248">
        <v>0</v>
      </c>
      <c r="M152" s="247"/>
      <c r="N152" s="249">
        <f>ROUND(L152*K152,2)</f>
        <v>0</v>
      </c>
      <c r="O152" s="247"/>
      <c r="P152" s="247"/>
      <c r="Q152" s="247"/>
      <c r="R152" s="134"/>
      <c r="T152" s="165" t="s">
        <v>3</v>
      </c>
      <c r="U152" s="40" t="s">
        <v>41</v>
      </c>
      <c r="V152" s="32"/>
      <c r="W152" s="166">
        <f>V152*K152</f>
        <v>0</v>
      </c>
      <c r="X152" s="166">
        <v>0</v>
      </c>
      <c r="Y152" s="166">
        <f>X152*K152</f>
        <v>0</v>
      </c>
      <c r="Z152" s="166">
        <v>0</v>
      </c>
      <c r="AA152" s="167">
        <f>Z152*K152</f>
        <v>0</v>
      </c>
      <c r="AR152" s="14" t="s">
        <v>228</v>
      </c>
      <c r="AT152" s="14" t="s">
        <v>164</v>
      </c>
      <c r="AU152" s="14" t="s">
        <v>85</v>
      </c>
      <c r="AY152" s="14" t="s">
        <v>163</v>
      </c>
      <c r="BE152" s="110">
        <f>IF(U152="základná",N152,0)</f>
        <v>0</v>
      </c>
      <c r="BF152" s="110">
        <f>IF(U152="znížená",N152,0)</f>
        <v>0</v>
      </c>
      <c r="BG152" s="110">
        <f>IF(U152="zákl. prenesená",N152,0)</f>
        <v>0</v>
      </c>
      <c r="BH152" s="110">
        <f>IF(U152="zníž. prenesená",N152,0)</f>
        <v>0</v>
      </c>
      <c r="BI152" s="110">
        <f>IF(U152="nulová",N152,0)</f>
        <v>0</v>
      </c>
      <c r="BJ152" s="14" t="s">
        <v>85</v>
      </c>
      <c r="BK152" s="110">
        <f>ROUND(L152*K152,2)</f>
        <v>0</v>
      </c>
      <c r="BL152" s="14" t="s">
        <v>228</v>
      </c>
      <c r="BM152" s="14" t="s">
        <v>340</v>
      </c>
    </row>
    <row r="153" spans="2:65" s="1" customFormat="1" ht="49.9" customHeight="1" x14ac:dyDescent="0.35">
      <c r="B153" s="31"/>
      <c r="C153" s="32"/>
      <c r="D153" s="152" t="s">
        <v>861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266">
        <f t="shared" ref="N153:N158" si="25">BK153</f>
        <v>0</v>
      </c>
      <c r="O153" s="267"/>
      <c r="P153" s="267"/>
      <c r="Q153" s="267"/>
      <c r="R153" s="33"/>
      <c r="T153" s="70"/>
      <c r="U153" s="32"/>
      <c r="V153" s="32"/>
      <c r="W153" s="32"/>
      <c r="X153" s="32"/>
      <c r="Y153" s="32"/>
      <c r="Z153" s="32"/>
      <c r="AA153" s="71"/>
      <c r="AT153" s="14" t="s">
        <v>73</v>
      </c>
      <c r="AU153" s="14" t="s">
        <v>74</v>
      </c>
      <c r="AY153" s="14" t="s">
        <v>862</v>
      </c>
      <c r="BK153" s="110">
        <f>SUM(BK154:BK158)</f>
        <v>0</v>
      </c>
    </row>
    <row r="154" spans="2:65" s="1" customFormat="1" ht="22.35" customHeight="1" x14ac:dyDescent="0.3">
      <c r="B154" s="31"/>
      <c r="C154" s="173" t="s">
        <v>3</v>
      </c>
      <c r="D154" s="173" t="s">
        <v>164</v>
      </c>
      <c r="E154" s="174" t="s">
        <v>3</v>
      </c>
      <c r="F154" s="254" t="s">
        <v>3</v>
      </c>
      <c r="G154" s="255"/>
      <c r="H154" s="255"/>
      <c r="I154" s="255"/>
      <c r="J154" s="175" t="s">
        <v>3</v>
      </c>
      <c r="K154" s="172"/>
      <c r="L154" s="248"/>
      <c r="M154" s="256"/>
      <c r="N154" s="257">
        <f t="shared" si="25"/>
        <v>0</v>
      </c>
      <c r="O154" s="256"/>
      <c r="P154" s="256"/>
      <c r="Q154" s="256"/>
      <c r="R154" s="33"/>
      <c r="T154" s="165" t="s">
        <v>3</v>
      </c>
      <c r="U154" s="176" t="s">
        <v>41</v>
      </c>
      <c r="V154" s="32"/>
      <c r="W154" s="32"/>
      <c r="X154" s="32"/>
      <c r="Y154" s="32"/>
      <c r="Z154" s="32"/>
      <c r="AA154" s="71"/>
      <c r="AT154" s="14" t="s">
        <v>862</v>
      </c>
      <c r="AU154" s="14" t="s">
        <v>81</v>
      </c>
      <c r="AY154" s="14" t="s">
        <v>862</v>
      </c>
      <c r="BE154" s="110">
        <f>IF(U154="základná",N154,0)</f>
        <v>0</v>
      </c>
      <c r="BF154" s="110">
        <f>IF(U154="znížená",N154,0)</f>
        <v>0</v>
      </c>
      <c r="BG154" s="110">
        <f>IF(U154="zákl. prenesená",N154,0)</f>
        <v>0</v>
      </c>
      <c r="BH154" s="110">
        <f>IF(U154="zníž. prenesená",N154,0)</f>
        <v>0</v>
      </c>
      <c r="BI154" s="110">
        <f>IF(U154="nulová",N154,0)</f>
        <v>0</v>
      </c>
      <c r="BJ154" s="14" t="s">
        <v>85</v>
      </c>
      <c r="BK154" s="110">
        <f>L154*K154</f>
        <v>0</v>
      </c>
    </row>
    <row r="155" spans="2:65" s="1" customFormat="1" ht="22.35" customHeight="1" x14ac:dyDescent="0.3">
      <c r="B155" s="31"/>
      <c r="C155" s="173" t="s">
        <v>3</v>
      </c>
      <c r="D155" s="173" t="s">
        <v>164</v>
      </c>
      <c r="E155" s="174" t="s">
        <v>3</v>
      </c>
      <c r="F155" s="254" t="s">
        <v>3</v>
      </c>
      <c r="G155" s="255"/>
      <c r="H155" s="255"/>
      <c r="I155" s="255"/>
      <c r="J155" s="175" t="s">
        <v>3</v>
      </c>
      <c r="K155" s="172"/>
      <c r="L155" s="248"/>
      <c r="M155" s="256"/>
      <c r="N155" s="257">
        <f t="shared" si="25"/>
        <v>0</v>
      </c>
      <c r="O155" s="256"/>
      <c r="P155" s="256"/>
      <c r="Q155" s="256"/>
      <c r="R155" s="33"/>
      <c r="T155" s="165" t="s">
        <v>3</v>
      </c>
      <c r="U155" s="176" t="s">
        <v>41</v>
      </c>
      <c r="V155" s="32"/>
      <c r="W155" s="32"/>
      <c r="X155" s="32"/>
      <c r="Y155" s="32"/>
      <c r="Z155" s="32"/>
      <c r="AA155" s="71"/>
      <c r="AT155" s="14" t="s">
        <v>862</v>
      </c>
      <c r="AU155" s="14" t="s">
        <v>81</v>
      </c>
      <c r="AY155" s="14" t="s">
        <v>862</v>
      </c>
      <c r="BE155" s="110">
        <f>IF(U155="základná",N155,0)</f>
        <v>0</v>
      </c>
      <c r="BF155" s="110">
        <f>IF(U155="znížená",N155,0)</f>
        <v>0</v>
      </c>
      <c r="BG155" s="110">
        <f>IF(U155="zákl. prenesená",N155,0)</f>
        <v>0</v>
      </c>
      <c r="BH155" s="110">
        <f>IF(U155="zníž. prenesená",N155,0)</f>
        <v>0</v>
      </c>
      <c r="BI155" s="110">
        <f>IF(U155="nulová",N155,0)</f>
        <v>0</v>
      </c>
      <c r="BJ155" s="14" t="s">
        <v>85</v>
      </c>
      <c r="BK155" s="110">
        <f>L155*K155</f>
        <v>0</v>
      </c>
    </row>
    <row r="156" spans="2:65" s="1" customFormat="1" ht="22.35" customHeight="1" x14ac:dyDescent="0.3">
      <c r="B156" s="31"/>
      <c r="C156" s="173" t="s">
        <v>3</v>
      </c>
      <c r="D156" s="173" t="s">
        <v>164</v>
      </c>
      <c r="E156" s="174" t="s">
        <v>3</v>
      </c>
      <c r="F156" s="254" t="s">
        <v>3</v>
      </c>
      <c r="G156" s="255"/>
      <c r="H156" s="255"/>
      <c r="I156" s="255"/>
      <c r="J156" s="175" t="s">
        <v>3</v>
      </c>
      <c r="K156" s="172"/>
      <c r="L156" s="248"/>
      <c r="M156" s="256"/>
      <c r="N156" s="257">
        <f t="shared" si="25"/>
        <v>0</v>
      </c>
      <c r="O156" s="256"/>
      <c r="P156" s="256"/>
      <c r="Q156" s="256"/>
      <c r="R156" s="33"/>
      <c r="T156" s="165" t="s">
        <v>3</v>
      </c>
      <c r="U156" s="176" t="s">
        <v>41</v>
      </c>
      <c r="V156" s="32"/>
      <c r="W156" s="32"/>
      <c r="X156" s="32"/>
      <c r="Y156" s="32"/>
      <c r="Z156" s="32"/>
      <c r="AA156" s="71"/>
      <c r="AT156" s="14" t="s">
        <v>862</v>
      </c>
      <c r="AU156" s="14" t="s">
        <v>81</v>
      </c>
      <c r="AY156" s="14" t="s">
        <v>862</v>
      </c>
      <c r="BE156" s="110">
        <f>IF(U156="základná",N156,0)</f>
        <v>0</v>
      </c>
      <c r="BF156" s="110">
        <f>IF(U156="znížená",N156,0)</f>
        <v>0</v>
      </c>
      <c r="BG156" s="110">
        <f>IF(U156="zákl. prenesená",N156,0)</f>
        <v>0</v>
      </c>
      <c r="BH156" s="110">
        <f>IF(U156="zníž. prenesená",N156,0)</f>
        <v>0</v>
      </c>
      <c r="BI156" s="110">
        <f>IF(U156="nulová",N156,0)</f>
        <v>0</v>
      </c>
      <c r="BJ156" s="14" t="s">
        <v>85</v>
      </c>
      <c r="BK156" s="110">
        <f>L156*K156</f>
        <v>0</v>
      </c>
    </row>
    <row r="157" spans="2:65" s="1" customFormat="1" ht="22.35" customHeight="1" x14ac:dyDescent="0.3">
      <c r="B157" s="31"/>
      <c r="C157" s="173" t="s">
        <v>3</v>
      </c>
      <c r="D157" s="173" t="s">
        <v>164</v>
      </c>
      <c r="E157" s="174" t="s">
        <v>3</v>
      </c>
      <c r="F157" s="254" t="s">
        <v>3</v>
      </c>
      <c r="G157" s="255"/>
      <c r="H157" s="255"/>
      <c r="I157" s="255"/>
      <c r="J157" s="175" t="s">
        <v>3</v>
      </c>
      <c r="K157" s="172"/>
      <c r="L157" s="248"/>
      <c r="M157" s="256"/>
      <c r="N157" s="257">
        <f t="shared" si="25"/>
        <v>0</v>
      </c>
      <c r="O157" s="256"/>
      <c r="P157" s="256"/>
      <c r="Q157" s="256"/>
      <c r="R157" s="33"/>
      <c r="T157" s="165" t="s">
        <v>3</v>
      </c>
      <c r="U157" s="176" t="s">
        <v>41</v>
      </c>
      <c r="V157" s="32"/>
      <c r="W157" s="32"/>
      <c r="X157" s="32"/>
      <c r="Y157" s="32"/>
      <c r="Z157" s="32"/>
      <c r="AA157" s="71"/>
      <c r="AT157" s="14" t="s">
        <v>862</v>
      </c>
      <c r="AU157" s="14" t="s">
        <v>81</v>
      </c>
      <c r="AY157" s="14" t="s">
        <v>862</v>
      </c>
      <c r="BE157" s="110">
        <f>IF(U157="základná",N157,0)</f>
        <v>0</v>
      </c>
      <c r="BF157" s="110">
        <f>IF(U157="znížená",N157,0)</f>
        <v>0</v>
      </c>
      <c r="BG157" s="110">
        <f>IF(U157="zákl. prenesená",N157,0)</f>
        <v>0</v>
      </c>
      <c r="BH157" s="110">
        <f>IF(U157="zníž. prenesená",N157,0)</f>
        <v>0</v>
      </c>
      <c r="BI157" s="110">
        <f>IF(U157="nulová",N157,0)</f>
        <v>0</v>
      </c>
      <c r="BJ157" s="14" t="s">
        <v>85</v>
      </c>
      <c r="BK157" s="110">
        <f>L157*K157</f>
        <v>0</v>
      </c>
    </row>
    <row r="158" spans="2:65" s="1" customFormat="1" ht="22.35" customHeight="1" x14ac:dyDescent="0.3">
      <c r="B158" s="31"/>
      <c r="C158" s="173" t="s">
        <v>3</v>
      </c>
      <c r="D158" s="173" t="s">
        <v>164</v>
      </c>
      <c r="E158" s="174" t="s">
        <v>3</v>
      </c>
      <c r="F158" s="254" t="s">
        <v>3</v>
      </c>
      <c r="G158" s="255"/>
      <c r="H158" s="255"/>
      <c r="I158" s="255"/>
      <c r="J158" s="175" t="s">
        <v>3</v>
      </c>
      <c r="K158" s="172"/>
      <c r="L158" s="248"/>
      <c r="M158" s="256"/>
      <c r="N158" s="257">
        <f t="shared" si="25"/>
        <v>0</v>
      </c>
      <c r="O158" s="256"/>
      <c r="P158" s="256"/>
      <c r="Q158" s="256"/>
      <c r="R158" s="33"/>
      <c r="T158" s="165" t="s">
        <v>3</v>
      </c>
      <c r="U158" s="176" t="s">
        <v>41</v>
      </c>
      <c r="V158" s="52"/>
      <c r="W158" s="52"/>
      <c r="X158" s="52"/>
      <c r="Y158" s="52"/>
      <c r="Z158" s="52"/>
      <c r="AA158" s="54"/>
      <c r="AT158" s="14" t="s">
        <v>862</v>
      </c>
      <c r="AU158" s="14" t="s">
        <v>81</v>
      </c>
      <c r="AY158" s="14" t="s">
        <v>862</v>
      </c>
      <c r="BE158" s="110">
        <f>IF(U158="základná",N158,0)</f>
        <v>0</v>
      </c>
      <c r="BF158" s="110">
        <f>IF(U158="znížená",N158,0)</f>
        <v>0</v>
      </c>
      <c r="BG158" s="110">
        <f>IF(U158="zákl. prenesená",N158,0)</f>
        <v>0</v>
      </c>
      <c r="BH158" s="110">
        <f>IF(U158="zníž. prenesená",N158,0)</f>
        <v>0</v>
      </c>
      <c r="BI158" s="110">
        <f>IF(U158="nulová",N158,0)</f>
        <v>0</v>
      </c>
      <c r="BJ158" s="14" t="s">
        <v>85</v>
      </c>
      <c r="BK158" s="110">
        <f>L158*K158</f>
        <v>0</v>
      </c>
    </row>
    <row r="159" spans="2:65" s="1" customFormat="1" ht="6.95" customHeight="1" x14ac:dyDescent="0.3">
      <c r="B159" s="55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7"/>
    </row>
  </sheetData>
  <mergeCells count="161">
    <mergeCell ref="H1:K1"/>
    <mergeCell ref="S2:AC2"/>
    <mergeCell ref="F157:I157"/>
    <mergeCell ref="L157:M157"/>
    <mergeCell ref="N157:Q157"/>
    <mergeCell ref="F158:I158"/>
    <mergeCell ref="L158:M158"/>
    <mergeCell ref="N158:Q158"/>
    <mergeCell ref="N124:Q124"/>
    <mergeCell ref="N125:Q125"/>
    <mergeCell ref="N126:Q126"/>
    <mergeCell ref="N131:Q131"/>
    <mergeCell ref="N140:Q140"/>
    <mergeCell ref="N149:Q149"/>
    <mergeCell ref="N151:Q151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48:I148"/>
    <mergeCell ref="L148:M148"/>
    <mergeCell ref="N148:Q148"/>
    <mergeCell ref="F150:I150"/>
    <mergeCell ref="L150:M150"/>
    <mergeCell ref="N150:Q150"/>
    <mergeCell ref="F152:I152"/>
    <mergeCell ref="L152:M152"/>
    <mergeCell ref="N152:Q152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 a M." sqref="D154:D159" xr:uid="{00000000-0002-0000-0300-000000000000}">
      <formula1>"K,M"</formula1>
    </dataValidation>
    <dataValidation type="list" allowBlank="1" showInputMessage="1" showErrorMessage="1" error="Povolené sú hodnoty základná, znížená, nulová." sqref="U154:U159" xr:uid="{00000000-0002-0000-0300-000001000000}">
      <formula1>"základná,znížená,nulová"</formula1>
    </dataValidation>
  </dataValidations>
  <hyperlinks>
    <hyperlink ref="F1:G1" location="C2" tooltip="Krycí list rozpočtu" display="1) Krycí list rozpočtu" xr:uid="{00000000-0004-0000-0300-000000000000}"/>
    <hyperlink ref="H1:K1" location="C87" tooltip="Rekapitulácia rozpočtu" display="2) Rekapitulácia rozpočtu" xr:uid="{00000000-0004-0000-0300-000001000000}"/>
    <hyperlink ref="L1" location="C123" tooltip="Rozpočet" display="3) Rozpočet" xr:uid="{00000000-0004-0000-0300-000002000000}"/>
    <hyperlink ref="S1:T1" location="'Rekapitulácia stavby'!C2" tooltip="Rekapitulácia stavby" display="Rekapitulácia stavby" xr:uid="{00000000-0004-0000-03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75"/>
  <sheetViews>
    <sheetView showGridLines="0" workbookViewId="0">
      <pane ySplit="1" topLeftCell="A2" activePane="bottomLeft" state="frozen"/>
      <selection pane="bottomLeft" activeCell="O12" sqref="O12:P1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2"/>
      <c r="B1" s="180"/>
      <c r="C1" s="180"/>
      <c r="D1" s="181" t="s">
        <v>1</v>
      </c>
      <c r="E1" s="180"/>
      <c r="F1" s="178" t="s">
        <v>1053</v>
      </c>
      <c r="G1" s="178"/>
      <c r="H1" s="268" t="s">
        <v>1054</v>
      </c>
      <c r="I1" s="268"/>
      <c r="J1" s="268"/>
      <c r="K1" s="268"/>
      <c r="L1" s="178" t="s">
        <v>1055</v>
      </c>
      <c r="M1" s="180"/>
      <c r="N1" s="180"/>
      <c r="O1" s="181" t="s">
        <v>104</v>
      </c>
      <c r="P1" s="180"/>
      <c r="Q1" s="180"/>
      <c r="R1" s="180"/>
      <c r="S1" s="178" t="s">
        <v>1056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1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95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74</v>
      </c>
    </row>
    <row r="4" spans="1:66" ht="36.950000000000003" customHeight="1" x14ac:dyDescent="0.3">
      <c r="B4" s="18"/>
      <c r="C4" s="185" t="s">
        <v>105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ht="25.35" customHeight="1" x14ac:dyDescent="0.3">
      <c r="B6" s="18"/>
      <c r="C6" s="19"/>
      <c r="D6" s="26" t="s">
        <v>16</v>
      </c>
      <c r="E6" s="19"/>
      <c r="F6" s="228" t="str">
        <f>'Rekapitulácia stavby'!K6</f>
        <v>CSS ORAVA Tvrdošín - stavebné úpravy a zateplenie obvodového plášťa budovy, pracovisko ul. SNP č.30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1:66" ht="25.35" customHeight="1" x14ac:dyDescent="0.3">
      <c r="B7" s="18"/>
      <c r="C7" s="19"/>
      <c r="D7" s="26" t="s">
        <v>106</v>
      </c>
      <c r="E7" s="19"/>
      <c r="F7" s="228" t="s">
        <v>107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1:66" s="1" customFormat="1" ht="32.85" customHeight="1" x14ac:dyDescent="0.3">
      <c r="B8" s="31"/>
      <c r="C8" s="32"/>
      <c r="D8" s="25" t="s">
        <v>108</v>
      </c>
      <c r="E8" s="32"/>
      <c r="F8" s="191" t="s">
        <v>958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2"/>
      <c r="R8" s="33"/>
    </row>
    <row r="9" spans="1:66" s="1" customFormat="1" ht="14.45" customHeight="1" x14ac:dyDescent="0.3">
      <c r="B9" s="31"/>
      <c r="C9" s="32"/>
      <c r="D9" s="26" t="s">
        <v>18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19</v>
      </c>
      <c r="N9" s="32"/>
      <c r="O9" s="24" t="s">
        <v>3</v>
      </c>
      <c r="P9" s="32"/>
      <c r="Q9" s="32"/>
      <c r="R9" s="33"/>
    </row>
    <row r="10" spans="1:66" s="1" customFormat="1" ht="14.45" customHeight="1" x14ac:dyDescent="0.3">
      <c r="B10" s="31"/>
      <c r="C10" s="32"/>
      <c r="D10" s="26" t="s">
        <v>20</v>
      </c>
      <c r="E10" s="32"/>
      <c r="F10" s="24" t="s">
        <v>864</v>
      </c>
      <c r="G10" s="32"/>
      <c r="H10" s="32"/>
      <c r="I10" s="32"/>
      <c r="J10" s="32"/>
      <c r="K10" s="32"/>
      <c r="L10" s="32"/>
      <c r="M10" s="26" t="s">
        <v>22</v>
      </c>
      <c r="N10" s="32"/>
      <c r="O10" s="229"/>
      <c r="P10" s="214"/>
      <c r="Q10" s="32"/>
      <c r="R10" s="33"/>
    </row>
    <row r="11" spans="1:66" s="1" customFormat="1" ht="10.9" customHeight="1" x14ac:dyDescent="0.3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1:66" s="1" customFormat="1" ht="14.45" customHeight="1" x14ac:dyDescent="0.3">
      <c r="B12" s="31"/>
      <c r="C12" s="32"/>
      <c r="D12" s="26" t="s">
        <v>23</v>
      </c>
      <c r="E12" s="32"/>
      <c r="F12" s="32"/>
      <c r="G12" s="32"/>
      <c r="H12" s="32"/>
      <c r="I12" s="32"/>
      <c r="J12" s="32"/>
      <c r="K12" s="32"/>
      <c r="L12" s="32"/>
      <c r="M12" s="26" t="s">
        <v>24</v>
      </c>
      <c r="N12" s="32"/>
      <c r="O12" s="190" t="str">
        <f>IF('Rekapitulácia stavby'!AN10="","",'Rekapitulácia stavby'!AN10)</f>
        <v/>
      </c>
      <c r="P12" s="214"/>
      <c r="Q12" s="32"/>
      <c r="R12" s="33"/>
    </row>
    <row r="13" spans="1:66" s="1" customFormat="1" ht="18" customHeight="1" x14ac:dyDescent="0.3">
      <c r="B13" s="31"/>
      <c r="C13" s="32"/>
      <c r="D13" s="32"/>
      <c r="E13" s="24" t="str">
        <f>IF('Rekapitulácia stavby'!E11="","",'Rekapitulácia stavby'!E11)</f>
        <v>Žilinský samosprávny kraj, Žilina</v>
      </c>
      <c r="F13" s="32"/>
      <c r="G13" s="32"/>
      <c r="H13" s="32"/>
      <c r="I13" s="32"/>
      <c r="J13" s="32"/>
      <c r="K13" s="32"/>
      <c r="L13" s="32"/>
      <c r="M13" s="26" t="s">
        <v>26</v>
      </c>
      <c r="N13" s="32"/>
      <c r="O13" s="190" t="str">
        <f>IF('Rekapitulácia stavby'!AN11="","",'Rekapitulácia stavby'!AN11)</f>
        <v/>
      </c>
      <c r="P13" s="214"/>
      <c r="Q13" s="32"/>
      <c r="R13" s="33"/>
    </row>
    <row r="14" spans="1:66" s="1" customFormat="1" ht="6.95" customHeight="1" x14ac:dyDescent="0.3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66" s="1" customFormat="1" ht="14.45" customHeight="1" x14ac:dyDescent="0.3">
      <c r="B15" s="31"/>
      <c r="C15" s="32"/>
      <c r="D15" s="26" t="s">
        <v>27</v>
      </c>
      <c r="E15" s="32"/>
      <c r="F15" s="32"/>
      <c r="G15" s="32"/>
      <c r="H15" s="32"/>
      <c r="I15" s="32"/>
      <c r="J15" s="32"/>
      <c r="K15" s="32"/>
      <c r="L15" s="32"/>
      <c r="M15" s="26" t="s">
        <v>24</v>
      </c>
      <c r="N15" s="32"/>
      <c r="O15" s="230" t="str">
        <f>IF('Rekapitulácia stavby'!AN13="","",'Rekapitulácia stavby'!AN13)</f>
        <v>Vyplň údaj</v>
      </c>
      <c r="P15" s="214"/>
      <c r="Q15" s="32"/>
      <c r="R15" s="33"/>
    </row>
    <row r="16" spans="1:66" s="1" customFormat="1" ht="18" customHeight="1" x14ac:dyDescent="0.3">
      <c r="B16" s="31"/>
      <c r="C16" s="32"/>
      <c r="D16" s="32"/>
      <c r="E16" s="230" t="str">
        <f>IF('Rekapitulácia stavby'!E14="","",'Rekapitulácia stavby'!E14)</f>
        <v>Vyplň údaj</v>
      </c>
      <c r="F16" s="214"/>
      <c r="G16" s="214"/>
      <c r="H16" s="214"/>
      <c r="I16" s="214"/>
      <c r="J16" s="214"/>
      <c r="K16" s="214"/>
      <c r="L16" s="214"/>
      <c r="M16" s="26" t="s">
        <v>26</v>
      </c>
      <c r="N16" s="32"/>
      <c r="O16" s="230" t="str">
        <f>IF('Rekapitulácia stavby'!AN14="","",'Rekapitulácia stavby'!AN14)</f>
        <v>Vyplň údaj</v>
      </c>
      <c r="P16" s="214"/>
      <c r="Q16" s="32"/>
      <c r="R16" s="33"/>
    </row>
    <row r="17" spans="2:18" s="1" customFormat="1" ht="6.95" customHeight="1" x14ac:dyDescent="0.3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 x14ac:dyDescent="0.3">
      <c r="B18" s="31"/>
      <c r="C18" s="32"/>
      <c r="D18" s="26" t="s">
        <v>29</v>
      </c>
      <c r="E18" s="32"/>
      <c r="F18" s="32"/>
      <c r="G18" s="32"/>
      <c r="H18" s="32"/>
      <c r="I18" s="32"/>
      <c r="J18" s="32"/>
      <c r="K18" s="32"/>
      <c r="L18" s="32"/>
      <c r="M18" s="26" t="s">
        <v>24</v>
      </c>
      <c r="N18" s="32"/>
      <c r="O18" s="190" t="str">
        <f>IF('Rekapitulácia stavby'!AN16="","",'Rekapitulácia stavby'!AN16)</f>
        <v/>
      </c>
      <c r="P18" s="214"/>
      <c r="Q18" s="32"/>
      <c r="R18" s="33"/>
    </row>
    <row r="19" spans="2:18" s="1" customFormat="1" ht="18" customHeight="1" x14ac:dyDescent="0.3">
      <c r="B19" s="31"/>
      <c r="C19" s="32"/>
      <c r="D19" s="32"/>
      <c r="E19" s="24" t="str">
        <f>IF('Rekapitulácia stavby'!E17="","",'Rekapitulácia stavby'!E17)</f>
        <v>PROPORTION s.r.o., Žilina</v>
      </c>
      <c r="F19" s="32"/>
      <c r="G19" s="32"/>
      <c r="H19" s="32"/>
      <c r="I19" s="32"/>
      <c r="J19" s="32"/>
      <c r="K19" s="32"/>
      <c r="L19" s="32"/>
      <c r="M19" s="26" t="s">
        <v>26</v>
      </c>
      <c r="N19" s="32"/>
      <c r="O19" s="190" t="str">
        <f>IF('Rekapitulácia stavby'!AN17="","",'Rekapitulácia stavby'!AN17)</f>
        <v/>
      </c>
      <c r="P19" s="214"/>
      <c r="Q19" s="32"/>
      <c r="R19" s="33"/>
    </row>
    <row r="20" spans="2:18" s="1" customFormat="1" ht="6.95" customHeight="1" x14ac:dyDescent="0.3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 x14ac:dyDescent="0.3">
      <c r="B21" s="31"/>
      <c r="C21" s="32"/>
      <c r="D21" s="26" t="s">
        <v>32</v>
      </c>
      <c r="E21" s="32"/>
      <c r="F21" s="32"/>
      <c r="G21" s="32"/>
      <c r="H21" s="32"/>
      <c r="I21" s="32"/>
      <c r="J21" s="32"/>
      <c r="K21" s="32"/>
      <c r="L21" s="32"/>
      <c r="M21" s="26" t="s">
        <v>24</v>
      </c>
      <c r="N21" s="32"/>
      <c r="O21" s="190" t="str">
        <f>IF('Rekapitulácia stavby'!AN19="","",'Rekapitulácia stavby'!AN19)</f>
        <v/>
      </c>
      <c r="P21" s="214"/>
      <c r="Q21" s="32"/>
      <c r="R21" s="33"/>
    </row>
    <row r="22" spans="2:18" s="1" customFormat="1" ht="18" customHeight="1" x14ac:dyDescent="0.3">
      <c r="B22" s="31"/>
      <c r="C22" s="32"/>
      <c r="D22" s="32"/>
      <c r="E22" s="24" t="str">
        <f>IF('Rekapitulácia stavby'!E20="","",'Rekapitulácia stavby'!E20)</f>
        <v>Miroslav Holeš</v>
      </c>
      <c r="F22" s="32"/>
      <c r="G22" s="32"/>
      <c r="H22" s="32"/>
      <c r="I22" s="32"/>
      <c r="J22" s="32"/>
      <c r="K22" s="32"/>
      <c r="L22" s="32"/>
      <c r="M22" s="26" t="s">
        <v>26</v>
      </c>
      <c r="N22" s="32"/>
      <c r="O22" s="190" t="str">
        <f>IF('Rekapitulácia stavby'!AN20="","",'Rekapitulácia stavby'!AN20)</f>
        <v/>
      </c>
      <c r="P22" s="214"/>
      <c r="Q22" s="32"/>
      <c r="R22" s="33"/>
    </row>
    <row r="23" spans="2:18" s="1" customFormat="1" ht="6.95" customHeight="1" x14ac:dyDescent="0.3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 x14ac:dyDescent="0.3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 x14ac:dyDescent="0.3">
      <c r="B25" s="31"/>
      <c r="C25" s="32"/>
      <c r="D25" s="32"/>
      <c r="E25" s="193" t="s">
        <v>3</v>
      </c>
      <c r="F25" s="214"/>
      <c r="G25" s="214"/>
      <c r="H25" s="214"/>
      <c r="I25" s="214"/>
      <c r="J25" s="214"/>
      <c r="K25" s="214"/>
      <c r="L25" s="214"/>
      <c r="M25" s="32"/>
      <c r="N25" s="32"/>
      <c r="O25" s="32"/>
      <c r="P25" s="32"/>
      <c r="Q25" s="32"/>
      <c r="R25" s="33"/>
    </row>
    <row r="26" spans="2:18" s="1" customFormat="1" ht="6.95" customHeight="1" x14ac:dyDescent="0.3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 x14ac:dyDescent="0.3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 x14ac:dyDescent="0.3">
      <c r="B28" s="31"/>
      <c r="C28" s="32"/>
      <c r="D28" s="117" t="s">
        <v>110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14"/>
      <c r="O28" s="214"/>
      <c r="P28" s="214"/>
      <c r="Q28" s="32"/>
      <c r="R28" s="33"/>
    </row>
    <row r="29" spans="2:18" s="1" customFormat="1" ht="14.45" customHeight="1" x14ac:dyDescent="0.3">
      <c r="B29" s="31"/>
      <c r="C29" s="32"/>
      <c r="D29" s="30" t="s">
        <v>99</v>
      </c>
      <c r="E29" s="32"/>
      <c r="F29" s="32"/>
      <c r="G29" s="32"/>
      <c r="H29" s="32"/>
      <c r="I29" s="32"/>
      <c r="J29" s="32"/>
      <c r="K29" s="32"/>
      <c r="L29" s="32"/>
      <c r="M29" s="194">
        <f>N95</f>
        <v>0</v>
      </c>
      <c r="N29" s="214"/>
      <c r="O29" s="214"/>
      <c r="P29" s="214"/>
      <c r="Q29" s="32"/>
      <c r="R29" s="33"/>
    </row>
    <row r="30" spans="2:18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 x14ac:dyDescent="0.3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1">
        <f>ROUND(M28+M29,2)</f>
        <v>0</v>
      </c>
      <c r="N31" s="214"/>
      <c r="O31" s="214"/>
      <c r="P31" s="214"/>
      <c r="Q31" s="32"/>
      <c r="R31" s="33"/>
    </row>
    <row r="32" spans="2:18" s="1" customFormat="1" ht="6.95" customHeight="1" x14ac:dyDescent="0.3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 x14ac:dyDescent="0.3">
      <c r="B33" s="31"/>
      <c r="C33" s="32"/>
      <c r="D33" s="38" t="s">
        <v>38</v>
      </c>
      <c r="E33" s="38" t="s">
        <v>39</v>
      </c>
      <c r="F33" s="39">
        <v>0.2</v>
      </c>
      <c r="G33" s="119" t="s">
        <v>40</v>
      </c>
      <c r="H33" s="232">
        <f>ROUND((((SUM(BE95:BE102)+SUM(BE121:BE168))+SUM(BE170:BE174))),2)</f>
        <v>0</v>
      </c>
      <c r="I33" s="214"/>
      <c r="J33" s="214"/>
      <c r="K33" s="32"/>
      <c r="L33" s="32"/>
      <c r="M33" s="232">
        <f>ROUND(((ROUND((SUM(BE95:BE102)+SUM(BE121:BE168)), 2)*F33)+SUM(BE170:BE174)*F33),2)</f>
        <v>0</v>
      </c>
      <c r="N33" s="214"/>
      <c r="O33" s="214"/>
      <c r="P33" s="214"/>
      <c r="Q33" s="32"/>
      <c r="R33" s="33"/>
    </row>
    <row r="34" spans="2:18" s="1" customFormat="1" ht="14.45" customHeight="1" x14ac:dyDescent="0.3">
      <c r="B34" s="31"/>
      <c r="C34" s="32"/>
      <c r="D34" s="32"/>
      <c r="E34" s="38" t="s">
        <v>41</v>
      </c>
      <c r="F34" s="39">
        <v>0.2</v>
      </c>
      <c r="G34" s="119" t="s">
        <v>40</v>
      </c>
      <c r="H34" s="232">
        <f>ROUND((((SUM(BF95:BF102)+SUM(BF121:BF168))+SUM(BF170:BF174))),2)</f>
        <v>0</v>
      </c>
      <c r="I34" s="214"/>
      <c r="J34" s="214"/>
      <c r="K34" s="32"/>
      <c r="L34" s="32"/>
      <c r="M34" s="232">
        <f>ROUND(((ROUND((SUM(BF95:BF102)+SUM(BF121:BF168)), 2)*F34)+SUM(BF170:BF174)*F34),2)</f>
        <v>0</v>
      </c>
      <c r="N34" s="214"/>
      <c r="O34" s="214"/>
      <c r="P34" s="214"/>
      <c r="Q34" s="32"/>
      <c r="R34" s="33"/>
    </row>
    <row r="35" spans="2:18" s="1" customFormat="1" ht="14.45" hidden="1" customHeight="1" x14ac:dyDescent="0.3">
      <c r="B35" s="31"/>
      <c r="C35" s="32"/>
      <c r="D35" s="32"/>
      <c r="E35" s="38" t="s">
        <v>42</v>
      </c>
      <c r="F35" s="39">
        <v>0.2</v>
      </c>
      <c r="G35" s="119" t="s">
        <v>40</v>
      </c>
      <c r="H35" s="232">
        <f>ROUND((((SUM(BG95:BG102)+SUM(BG121:BG168))+SUM(BG170:BG174))),2)</f>
        <v>0</v>
      </c>
      <c r="I35" s="214"/>
      <c r="J35" s="214"/>
      <c r="K35" s="32"/>
      <c r="L35" s="32"/>
      <c r="M35" s="232">
        <v>0</v>
      </c>
      <c r="N35" s="214"/>
      <c r="O35" s="214"/>
      <c r="P35" s="214"/>
      <c r="Q35" s="32"/>
      <c r="R35" s="33"/>
    </row>
    <row r="36" spans="2:18" s="1" customFormat="1" ht="14.45" hidden="1" customHeight="1" x14ac:dyDescent="0.3">
      <c r="B36" s="31"/>
      <c r="C36" s="32"/>
      <c r="D36" s="32"/>
      <c r="E36" s="38" t="s">
        <v>43</v>
      </c>
      <c r="F36" s="39">
        <v>0.2</v>
      </c>
      <c r="G36" s="119" t="s">
        <v>40</v>
      </c>
      <c r="H36" s="232">
        <f>ROUND((((SUM(BH95:BH102)+SUM(BH121:BH168))+SUM(BH170:BH174))),2)</f>
        <v>0</v>
      </c>
      <c r="I36" s="214"/>
      <c r="J36" s="214"/>
      <c r="K36" s="32"/>
      <c r="L36" s="32"/>
      <c r="M36" s="232">
        <v>0</v>
      </c>
      <c r="N36" s="214"/>
      <c r="O36" s="214"/>
      <c r="P36" s="214"/>
      <c r="Q36" s="32"/>
      <c r="R36" s="33"/>
    </row>
    <row r="37" spans="2:18" s="1" customFormat="1" ht="14.45" hidden="1" customHeight="1" x14ac:dyDescent="0.3">
      <c r="B37" s="31"/>
      <c r="C37" s="32"/>
      <c r="D37" s="32"/>
      <c r="E37" s="38" t="s">
        <v>44</v>
      </c>
      <c r="F37" s="39">
        <v>0</v>
      </c>
      <c r="G37" s="119" t="s">
        <v>40</v>
      </c>
      <c r="H37" s="232">
        <f>ROUND((((SUM(BI95:BI102)+SUM(BI121:BI168))+SUM(BI170:BI174))),2)</f>
        <v>0</v>
      </c>
      <c r="I37" s="214"/>
      <c r="J37" s="214"/>
      <c r="K37" s="32"/>
      <c r="L37" s="32"/>
      <c r="M37" s="232">
        <v>0</v>
      </c>
      <c r="N37" s="214"/>
      <c r="O37" s="214"/>
      <c r="P37" s="214"/>
      <c r="Q37" s="32"/>
      <c r="R37" s="33"/>
    </row>
    <row r="38" spans="2:18" s="1" customFormat="1" ht="6.9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 x14ac:dyDescent="0.3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3">
        <f>SUM(M31:M37)</f>
        <v>0</v>
      </c>
      <c r="M39" s="205"/>
      <c r="N39" s="205"/>
      <c r="O39" s="205"/>
      <c r="P39" s="207"/>
      <c r="Q39" s="116"/>
      <c r="R39" s="33"/>
    </row>
    <row r="40" spans="2:18" s="1" customFormat="1" ht="14.45" customHeight="1" x14ac:dyDescent="0.3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 x14ac:dyDescent="0.3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185" t="s">
        <v>111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3">
      <c r="B78" s="31"/>
      <c r="C78" s="26" t="s">
        <v>16</v>
      </c>
      <c r="D78" s="32"/>
      <c r="E78" s="32"/>
      <c r="F78" s="228" t="str">
        <f>F6</f>
        <v>CSS ORAVA Tvrdošín - stavebné úpravy a zateplenie obvodového plášťa budovy, pracovisko ul. SNP č.30</v>
      </c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32"/>
      <c r="R78" s="33"/>
    </row>
    <row r="79" spans="2:18" ht="30" customHeight="1" x14ac:dyDescent="0.3">
      <c r="B79" s="18"/>
      <c r="C79" s="26" t="s">
        <v>106</v>
      </c>
      <c r="D79" s="19"/>
      <c r="E79" s="19"/>
      <c r="F79" s="228" t="s">
        <v>107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0000000000003" customHeight="1" x14ac:dyDescent="0.3">
      <c r="B80" s="31"/>
      <c r="C80" s="65" t="s">
        <v>108</v>
      </c>
      <c r="D80" s="32"/>
      <c r="E80" s="32"/>
      <c r="F80" s="222" t="str">
        <f>F8</f>
        <v>d - elektroinštalácia a bleskozvod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2"/>
      <c r="R80" s="33"/>
    </row>
    <row r="81" spans="2:65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65" s="1" customFormat="1" ht="18" customHeight="1" x14ac:dyDescent="0.3">
      <c r="B82" s="31"/>
      <c r="C82" s="26" t="s">
        <v>20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22</v>
      </c>
      <c r="L82" s="32"/>
      <c r="M82" s="234" t="str">
        <f>IF(O10="","",O10)</f>
        <v/>
      </c>
      <c r="N82" s="214"/>
      <c r="O82" s="214"/>
      <c r="P82" s="214"/>
      <c r="Q82" s="32"/>
      <c r="R82" s="33"/>
    </row>
    <row r="83" spans="2:65" s="1" customFormat="1" ht="6.95" customHeight="1" x14ac:dyDescent="0.3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65" s="1" customFormat="1" ht="15" x14ac:dyDescent="0.3">
      <c r="B84" s="31"/>
      <c r="C84" s="26" t="s">
        <v>23</v>
      </c>
      <c r="D84" s="32"/>
      <c r="E84" s="32"/>
      <c r="F84" s="24" t="str">
        <f>E13</f>
        <v>Žilinský samosprávny kraj, Žilina</v>
      </c>
      <c r="G84" s="32"/>
      <c r="H84" s="32"/>
      <c r="I84" s="32"/>
      <c r="J84" s="32"/>
      <c r="K84" s="26" t="s">
        <v>29</v>
      </c>
      <c r="L84" s="32"/>
      <c r="M84" s="190" t="str">
        <f>E19</f>
        <v>PROPORTION s.r.o., Žilina</v>
      </c>
      <c r="N84" s="214"/>
      <c r="O84" s="214"/>
      <c r="P84" s="214"/>
      <c r="Q84" s="214"/>
      <c r="R84" s="33"/>
    </row>
    <row r="85" spans="2:65" s="1" customFormat="1" ht="14.45" customHeight="1" x14ac:dyDescent="0.3">
      <c r="B85" s="31"/>
      <c r="C85" s="26" t="s">
        <v>27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32</v>
      </c>
      <c r="L85" s="32"/>
      <c r="M85" s="190" t="str">
        <f>E22</f>
        <v>Miroslav Holeš</v>
      </c>
      <c r="N85" s="214"/>
      <c r="O85" s="214"/>
      <c r="P85" s="214"/>
      <c r="Q85" s="214"/>
      <c r="R85" s="33"/>
    </row>
    <row r="86" spans="2:65" s="1" customFormat="1" ht="10.35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65" s="1" customFormat="1" ht="29.25" customHeight="1" x14ac:dyDescent="0.3">
      <c r="B87" s="31"/>
      <c r="C87" s="235" t="s">
        <v>112</v>
      </c>
      <c r="D87" s="236"/>
      <c r="E87" s="236"/>
      <c r="F87" s="236"/>
      <c r="G87" s="236"/>
      <c r="H87" s="116"/>
      <c r="I87" s="116"/>
      <c r="J87" s="116"/>
      <c r="K87" s="116"/>
      <c r="L87" s="116"/>
      <c r="M87" s="116"/>
      <c r="N87" s="235" t="s">
        <v>113</v>
      </c>
      <c r="O87" s="214"/>
      <c r="P87" s="214"/>
      <c r="Q87" s="214"/>
      <c r="R87" s="33"/>
    </row>
    <row r="88" spans="2:65" s="1" customFormat="1" ht="10.35" customHeight="1" x14ac:dyDescent="0.3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65" s="1" customFormat="1" ht="29.25" customHeight="1" x14ac:dyDescent="0.3">
      <c r="B89" s="31"/>
      <c r="C89" s="123" t="s">
        <v>114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13">
        <f>N121</f>
        <v>0</v>
      </c>
      <c r="O89" s="214"/>
      <c r="P89" s="214"/>
      <c r="Q89" s="214"/>
      <c r="R89" s="33"/>
      <c r="AU89" s="14" t="s">
        <v>115</v>
      </c>
    </row>
    <row r="90" spans="2:65" s="7" customFormat="1" ht="24.95" customHeight="1" x14ac:dyDescent="0.3">
      <c r="B90" s="124"/>
      <c r="C90" s="125"/>
      <c r="D90" s="126" t="s">
        <v>959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7">
        <f>N122</f>
        <v>0</v>
      </c>
      <c r="O90" s="238"/>
      <c r="P90" s="238"/>
      <c r="Q90" s="238"/>
      <c r="R90" s="127"/>
    </row>
    <row r="91" spans="2:65" s="7" customFormat="1" ht="24.95" customHeight="1" x14ac:dyDescent="0.3">
      <c r="B91" s="124"/>
      <c r="C91" s="125"/>
      <c r="D91" s="126" t="s">
        <v>960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7">
        <f>N132</f>
        <v>0</v>
      </c>
      <c r="O91" s="238"/>
      <c r="P91" s="238"/>
      <c r="Q91" s="238"/>
      <c r="R91" s="127"/>
    </row>
    <row r="92" spans="2:65" s="7" customFormat="1" ht="24.95" customHeight="1" x14ac:dyDescent="0.3">
      <c r="B92" s="124"/>
      <c r="C92" s="125"/>
      <c r="D92" s="126" t="s">
        <v>961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37">
        <f>N146</f>
        <v>0</v>
      </c>
      <c r="O92" s="238"/>
      <c r="P92" s="238"/>
      <c r="Q92" s="238"/>
      <c r="R92" s="127"/>
    </row>
    <row r="93" spans="2:65" s="7" customFormat="1" ht="21.75" customHeight="1" x14ac:dyDescent="0.35">
      <c r="B93" s="124"/>
      <c r="C93" s="125"/>
      <c r="D93" s="126" t="s">
        <v>139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39">
        <f>N169</f>
        <v>0</v>
      </c>
      <c r="O93" s="238"/>
      <c r="P93" s="238"/>
      <c r="Q93" s="238"/>
      <c r="R93" s="127"/>
    </row>
    <row r="94" spans="2:65" s="1" customFormat="1" ht="21.75" customHeight="1" x14ac:dyDescent="0.3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65" s="1" customFormat="1" ht="29.25" customHeight="1" x14ac:dyDescent="0.3">
      <c r="B95" s="31"/>
      <c r="C95" s="123" t="s">
        <v>140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40">
        <f>ROUND(N96+N97+N98+N99+N100+N101,2)</f>
        <v>0</v>
      </c>
      <c r="O95" s="214"/>
      <c r="P95" s="214"/>
      <c r="Q95" s="214"/>
      <c r="R95" s="33"/>
      <c r="T95" s="130"/>
      <c r="U95" s="131" t="s">
        <v>38</v>
      </c>
    </row>
    <row r="96" spans="2:65" s="1" customFormat="1" ht="18" customHeight="1" x14ac:dyDescent="0.3">
      <c r="B96" s="132"/>
      <c r="C96" s="133"/>
      <c r="D96" s="218" t="s">
        <v>141</v>
      </c>
      <c r="E96" s="241"/>
      <c r="F96" s="241"/>
      <c r="G96" s="241"/>
      <c r="H96" s="241"/>
      <c r="I96" s="133"/>
      <c r="J96" s="133"/>
      <c r="K96" s="133"/>
      <c r="L96" s="133"/>
      <c r="M96" s="133"/>
      <c r="N96" s="219">
        <f>ROUND(N89*T96,2)</f>
        <v>0</v>
      </c>
      <c r="O96" s="241"/>
      <c r="P96" s="241"/>
      <c r="Q96" s="241"/>
      <c r="R96" s="134"/>
      <c r="S96" s="133"/>
      <c r="T96" s="135"/>
      <c r="U96" s="136" t="s">
        <v>41</v>
      </c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8" t="s">
        <v>142</v>
      </c>
      <c r="AZ96" s="137"/>
      <c r="BA96" s="137"/>
      <c r="BB96" s="137"/>
      <c r="BC96" s="137"/>
      <c r="BD96" s="137"/>
      <c r="BE96" s="139">
        <f t="shared" ref="BE96:BE101" si="0">IF(U96="základná",N96,0)</f>
        <v>0</v>
      </c>
      <c r="BF96" s="139">
        <f t="shared" ref="BF96:BF101" si="1">IF(U96="znížená",N96,0)</f>
        <v>0</v>
      </c>
      <c r="BG96" s="139">
        <f t="shared" ref="BG96:BG101" si="2">IF(U96="zákl. prenesená",N96,0)</f>
        <v>0</v>
      </c>
      <c r="BH96" s="139">
        <f t="shared" ref="BH96:BH101" si="3">IF(U96="zníž. prenesená",N96,0)</f>
        <v>0</v>
      </c>
      <c r="BI96" s="139">
        <f t="shared" ref="BI96:BI101" si="4">IF(U96="nulová",N96,0)</f>
        <v>0</v>
      </c>
      <c r="BJ96" s="138" t="s">
        <v>85</v>
      </c>
      <c r="BK96" s="137"/>
      <c r="BL96" s="137"/>
      <c r="BM96" s="137"/>
    </row>
    <row r="97" spans="2:65" s="1" customFormat="1" ht="18" customHeight="1" x14ac:dyDescent="0.3">
      <c r="B97" s="132"/>
      <c r="C97" s="133"/>
      <c r="D97" s="218" t="s">
        <v>143</v>
      </c>
      <c r="E97" s="241"/>
      <c r="F97" s="241"/>
      <c r="G97" s="241"/>
      <c r="H97" s="241"/>
      <c r="I97" s="133"/>
      <c r="J97" s="133"/>
      <c r="K97" s="133"/>
      <c r="L97" s="133"/>
      <c r="M97" s="133"/>
      <c r="N97" s="219">
        <f>ROUND(N89*T97,2)</f>
        <v>0</v>
      </c>
      <c r="O97" s="241"/>
      <c r="P97" s="241"/>
      <c r="Q97" s="241"/>
      <c r="R97" s="134"/>
      <c r="S97" s="133"/>
      <c r="T97" s="135"/>
      <c r="U97" s="136" t="s">
        <v>41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8" t="s">
        <v>142</v>
      </c>
      <c r="AZ97" s="137"/>
      <c r="BA97" s="137"/>
      <c r="BB97" s="137"/>
      <c r="BC97" s="137"/>
      <c r="BD97" s="137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85</v>
      </c>
      <c r="BK97" s="137"/>
      <c r="BL97" s="137"/>
      <c r="BM97" s="137"/>
    </row>
    <row r="98" spans="2:65" s="1" customFormat="1" ht="18" customHeight="1" x14ac:dyDescent="0.3">
      <c r="B98" s="132"/>
      <c r="C98" s="133"/>
      <c r="D98" s="218" t="s">
        <v>144</v>
      </c>
      <c r="E98" s="241"/>
      <c r="F98" s="241"/>
      <c r="G98" s="241"/>
      <c r="H98" s="241"/>
      <c r="I98" s="133"/>
      <c r="J98" s="133"/>
      <c r="K98" s="133"/>
      <c r="L98" s="133"/>
      <c r="M98" s="133"/>
      <c r="N98" s="219">
        <f>ROUND(N89*T98,2)</f>
        <v>0</v>
      </c>
      <c r="O98" s="241"/>
      <c r="P98" s="241"/>
      <c r="Q98" s="241"/>
      <c r="R98" s="134"/>
      <c r="S98" s="133"/>
      <c r="T98" s="135"/>
      <c r="U98" s="136" t="s">
        <v>41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142</v>
      </c>
      <c r="AZ98" s="137"/>
      <c r="BA98" s="137"/>
      <c r="BB98" s="137"/>
      <c r="BC98" s="137"/>
      <c r="BD98" s="137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85</v>
      </c>
      <c r="BK98" s="137"/>
      <c r="BL98" s="137"/>
      <c r="BM98" s="137"/>
    </row>
    <row r="99" spans="2:65" s="1" customFormat="1" ht="18" customHeight="1" x14ac:dyDescent="0.3">
      <c r="B99" s="132"/>
      <c r="C99" s="133"/>
      <c r="D99" s="218" t="s">
        <v>145</v>
      </c>
      <c r="E99" s="241"/>
      <c r="F99" s="241"/>
      <c r="G99" s="241"/>
      <c r="H99" s="241"/>
      <c r="I99" s="133"/>
      <c r="J99" s="133"/>
      <c r="K99" s="133"/>
      <c r="L99" s="133"/>
      <c r="M99" s="133"/>
      <c r="N99" s="219">
        <f>ROUND(N89*T99,2)</f>
        <v>0</v>
      </c>
      <c r="O99" s="241"/>
      <c r="P99" s="241"/>
      <c r="Q99" s="241"/>
      <c r="R99" s="134"/>
      <c r="S99" s="133"/>
      <c r="T99" s="135"/>
      <c r="U99" s="136" t="s">
        <v>41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142</v>
      </c>
      <c r="AZ99" s="137"/>
      <c r="BA99" s="137"/>
      <c r="BB99" s="137"/>
      <c r="BC99" s="137"/>
      <c r="BD99" s="137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85</v>
      </c>
      <c r="BK99" s="137"/>
      <c r="BL99" s="137"/>
      <c r="BM99" s="137"/>
    </row>
    <row r="100" spans="2:65" s="1" customFormat="1" ht="18" customHeight="1" x14ac:dyDescent="0.3">
      <c r="B100" s="132"/>
      <c r="C100" s="133"/>
      <c r="D100" s="218" t="s">
        <v>146</v>
      </c>
      <c r="E100" s="241"/>
      <c r="F100" s="241"/>
      <c r="G100" s="241"/>
      <c r="H100" s="241"/>
      <c r="I100" s="133"/>
      <c r="J100" s="133"/>
      <c r="K100" s="133"/>
      <c r="L100" s="133"/>
      <c r="M100" s="133"/>
      <c r="N100" s="219">
        <f>ROUND(N89*T100,2)</f>
        <v>0</v>
      </c>
      <c r="O100" s="241"/>
      <c r="P100" s="241"/>
      <c r="Q100" s="241"/>
      <c r="R100" s="134"/>
      <c r="S100" s="133"/>
      <c r="T100" s="135"/>
      <c r="U100" s="136" t="s">
        <v>41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142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85</v>
      </c>
      <c r="BK100" s="137"/>
      <c r="BL100" s="137"/>
      <c r="BM100" s="137"/>
    </row>
    <row r="101" spans="2:65" s="1" customFormat="1" ht="18" customHeight="1" x14ac:dyDescent="0.3">
      <c r="B101" s="132"/>
      <c r="C101" s="133"/>
      <c r="D101" s="140" t="s">
        <v>147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219">
        <f>ROUND(N89*T101,2)</f>
        <v>0</v>
      </c>
      <c r="O101" s="241"/>
      <c r="P101" s="241"/>
      <c r="Q101" s="241"/>
      <c r="R101" s="134"/>
      <c r="S101" s="133"/>
      <c r="T101" s="141"/>
      <c r="U101" s="142" t="s">
        <v>41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148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85</v>
      </c>
      <c r="BK101" s="137"/>
      <c r="BL101" s="137"/>
      <c r="BM101" s="137"/>
    </row>
    <row r="102" spans="2:65" s="1" customFormat="1" x14ac:dyDescent="0.3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65" s="1" customFormat="1" ht="29.25" customHeight="1" x14ac:dyDescent="0.3">
      <c r="B103" s="31"/>
      <c r="C103" s="115" t="s">
        <v>103</v>
      </c>
      <c r="D103" s="116"/>
      <c r="E103" s="116"/>
      <c r="F103" s="116"/>
      <c r="G103" s="116"/>
      <c r="H103" s="116"/>
      <c r="I103" s="116"/>
      <c r="J103" s="116"/>
      <c r="K103" s="116"/>
      <c r="L103" s="220">
        <f>ROUND(SUM(N89+N95),2)</f>
        <v>0</v>
      </c>
      <c r="M103" s="236"/>
      <c r="N103" s="236"/>
      <c r="O103" s="236"/>
      <c r="P103" s="236"/>
      <c r="Q103" s="236"/>
      <c r="R103" s="33"/>
    </row>
    <row r="104" spans="2:65" s="1" customFormat="1" ht="6.95" customHeight="1" x14ac:dyDescent="0.3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8" spans="2:65" s="1" customFormat="1" ht="6.95" customHeight="1" x14ac:dyDescent="0.3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09" spans="2:65" s="1" customFormat="1" ht="36.950000000000003" customHeight="1" x14ac:dyDescent="0.3">
      <c r="B109" s="31"/>
      <c r="C109" s="185" t="s">
        <v>149</v>
      </c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33"/>
    </row>
    <row r="110" spans="2:65" s="1" customFormat="1" ht="6.95" customHeight="1" x14ac:dyDescent="0.3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65" s="1" customFormat="1" ht="30" customHeight="1" x14ac:dyDescent="0.3">
      <c r="B111" s="31"/>
      <c r="C111" s="26" t="s">
        <v>16</v>
      </c>
      <c r="D111" s="32"/>
      <c r="E111" s="32"/>
      <c r="F111" s="228" t="str">
        <f>F6</f>
        <v>CSS ORAVA Tvrdošín - stavebné úpravy a zateplenie obvodového plášťa budovy, pracovisko ul. SNP č.30</v>
      </c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32"/>
      <c r="R111" s="33"/>
    </row>
    <row r="112" spans="2:65" ht="30" customHeight="1" x14ac:dyDescent="0.3">
      <c r="B112" s="18"/>
      <c r="C112" s="26" t="s">
        <v>106</v>
      </c>
      <c r="D112" s="19"/>
      <c r="E112" s="19"/>
      <c r="F112" s="228" t="s">
        <v>107</v>
      </c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9"/>
      <c r="R112" s="20"/>
    </row>
    <row r="113" spans="2:65" s="1" customFormat="1" ht="36.950000000000003" customHeight="1" x14ac:dyDescent="0.3">
      <c r="B113" s="31"/>
      <c r="C113" s="65" t="s">
        <v>108</v>
      </c>
      <c r="D113" s="32"/>
      <c r="E113" s="32"/>
      <c r="F113" s="222" t="str">
        <f>F8</f>
        <v>d - elektroinštalácia a bleskozvod</v>
      </c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32"/>
      <c r="R113" s="33"/>
    </row>
    <row r="114" spans="2:65" s="1" customFormat="1" ht="6.95" customHeight="1" x14ac:dyDescent="0.3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1" customFormat="1" ht="18" customHeight="1" x14ac:dyDescent="0.3">
      <c r="B115" s="31"/>
      <c r="C115" s="26" t="s">
        <v>20</v>
      </c>
      <c r="D115" s="32"/>
      <c r="E115" s="32"/>
      <c r="F115" s="24" t="str">
        <f>F10</f>
        <v xml:space="preserve"> </v>
      </c>
      <c r="G115" s="32"/>
      <c r="H115" s="32"/>
      <c r="I115" s="32"/>
      <c r="J115" s="32"/>
      <c r="K115" s="26" t="s">
        <v>22</v>
      </c>
      <c r="L115" s="32"/>
      <c r="M115" s="234" t="str">
        <f>IF(O10="","",O10)</f>
        <v/>
      </c>
      <c r="N115" s="214"/>
      <c r="O115" s="214"/>
      <c r="P115" s="214"/>
      <c r="Q115" s="32"/>
      <c r="R115" s="33"/>
    </row>
    <row r="116" spans="2:65" s="1" customFormat="1" ht="6.95" customHeight="1" x14ac:dyDescent="0.3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65" s="1" customFormat="1" ht="15" x14ac:dyDescent="0.3">
      <c r="B117" s="31"/>
      <c r="C117" s="26" t="s">
        <v>23</v>
      </c>
      <c r="D117" s="32"/>
      <c r="E117" s="32"/>
      <c r="F117" s="24" t="str">
        <f>E13</f>
        <v>Žilinský samosprávny kraj, Žilina</v>
      </c>
      <c r="G117" s="32"/>
      <c r="H117" s="32"/>
      <c r="I117" s="32"/>
      <c r="J117" s="32"/>
      <c r="K117" s="26" t="s">
        <v>29</v>
      </c>
      <c r="L117" s="32"/>
      <c r="M117" s="190" t="str">
        <f>E19</f>
        <v>PROPORTION s.r.o., Žilina</v>
      </c>
      <c r="N117" s="214"/>
      <c r="O117" s="214"/>
      <c r="P117" s="214"/>
      <c r="Q117" s="214"/>
      <c r="R117" s="33"/>
    </row>
    <row r="118" spans="2:65" s="1" customFormat="1" ht="14.45" customHeight="1" x14ac:dyDescent="0.3">
      <c r="B118" s="31"/>
      <c r="C118" s="26" t="s">
        <v>27</v>
      </c>
      <c r="D118" s="32"/>
      <c r="E118" s="32"/>
      <c r="F118" s="24" t="str">
        <f>IF(E16="","",E16)</f>
        <v>Vyplň údaj</v>
      </c>
      <c r="G118" s="32"/>
      <c r="H118" s="32"/>
      <c r="I118" s="32"/>
      <c r="J118" s="32"/>
      <c r="K118" s="26" t="s">
        <v>32</v>
      </c>
      <c r="L118" s="32"/>
      <c r="M118" s="190" t="str">
        <f>E22</f>
        <v>Miroslav Holeš</v>
      </c>
      <c r="N118" s="214"/>
      <c r="O118" s="214"/>
      <c r="P118" s="214"/>
      <c r="Q118" s="214"/>
      <c r="R118" s="33"/>
    </row>
    <row r="119" spans="2:65" s="1" customFormat="1" ht="10.35" customHeight="1" x14ac:dyDescent="0.3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65" s="9" customFormat="1" ht="29.25" customHeight="1" x14ac:dyDescent="0.3">
      <c r="B120" s="143"/>
      <c r="C120" s="144" t="s">
        <v>150</v>
      </c>
      <c r="D120" s="145" t="s">
        <v>151</v>
      </c>
      <c r="E120" s="145" t="s">
        <v>56</v>
      </c>
      <c r="F120" s="242" t="s">
        <v>152</v>
      </c>
      <c r="G120" s="243"/>
      <c r="H120" s="243"/>
      <c r="I120" s="243"/>
      <c r="J120" s="145" t="s">
        <v>153</v>
      </c>
      <c r="K120" s="145" t="s">
        <v>154</v>
      </c>
      <c r="L120" s="244" t="s">
        <v>155</v>
      </c>
      <c r="M120" s="243"/>
      <c r="N120" s="242" t="s">
        <v>113</v>
      </c>
      <c r="O120" s="243"/>
      <c r="P120" s="243"/>
      <c r="Q120" s="245"/>
      <c r="R120" s="146"/>
      <c r="T120" s="73" t="s">
        <v>156</v>
      </c>
      <c r="U120" s="74" t="s">
        <v>38</v>
      </c>
      <c r="V120" s="74" t="s">
        <v>157</v>
      </c>
      <c r="W120" s="74" t="s">
        <v>158</v>
      </c>
      <c r="X120" s="74" t="s">
        <v>159</v>
      </c>
      <c r="Y120" s="74" t="s">
        <v>160</v>
      </c>
      <c r="Z120" s="74" t="s">
        <v>161</v>
      </c>
      <c r="AA120" s="75" t="s">
        <v>162</v>
      </c>
    </row>
    <row r="121" spans="2:65" s="1" customFormat="1" ht="29.25" customHeight="1" x14ac:dyDescent="0.35">
      <c r="B121" s="31"/>
      <c r="C121" s="77" t="s">
        <v>110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258">
        <f>BK121</f>
        <v>0</v>
      </c>
      <c r="O121" s="259"/>
      <c r="P121" s="259"/>
      <c r="Q121" s="259"/>
      <c r="R121" s="33"/>
      <c r="T121" s="76"/>
      <c r="U121" s="47"/>
      <c r="V121" s="47"/>
      <c r="W121" s="147">
        <f>W122+W132+W146+W169</f>
        <v>0</v>
      </c>
      <c r="X121" s="47"/>
      <c r="Y121" s="147">
        <f>Y122+Y132+Y146+Y169</f>
        <v>0</v>
      </c>
      <c r="Z121" s="47"/>
      <c r="AA121" s="148">
        <f>AA122+AA132+AA146+AA169</f>
        <v>0</v>
      </c>
      <c r="AT121" s="14" t="s">
        <v>73</v>
      </c>
      <c r="AU121" s="14" t="s">
        <v>115</v>
      </c>
      <c r="BK121" s="149">
        <f>BK122+BK132+BK146+BK169</f>
        <v>0</v>
      </c>
    </row>
    <row r="122" spans="2:65" s="10" customFormat="1" ht="37.35" customHeight="1" x14ac:dyDescent="0.35">
      <c r="B122" s="150"/>
      <c r="C122" s="151"/>
      <c r="D122" s="152" t="s">
        <v>959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269">
        <f>BK122</f>
        <v>0</v>
      </c>
      <c r="O122" s="270"/>
      <c r="P122" s="270"/>
      <c r="Q122" s="270"/>
      <c r="R122" s="153"/>
      <c r="T122" s="154"/>
      <c r="U122" s="151"/>
      <c r="V122" s="151"/>
      <c r="W122" s="155">
        <f>SUM(W123:W131)</f>
        <v>0</v>
      </c>
      <c r="X122" s="151"/>
      <c r="Y122" s="155">
        <f>SUM(Y123:Y131)</f>
        <v>0</v>
      </c>
      <c r="Z122" s="151"/>
      <c r="AA122" s="156">
        <f>SUM(AA123:AA131)</f>
        <v>0</v>
      </c>
      <c r="AR122" s="157" t="s">
        <v>173</v>
      </c>
      <c r="AT122" s="158" t="s">
        <v>73</v>
      </c>
      <c r="AU122" s="158" t="s">
        <v>74</v>
      </c>
      <c r="AY122" s="157" t="s">
        <v>163</v>
      </c>
      <c r="BK122" s="159">
        <f>SUM(BK123:BK131)</f>
        <v>0</v>
      </c>
    </row>
    <row r="123" spans="2:65" s="1" customFormat="1" ht="22.5" customHeight="1" x14ac:dyDescent="0.3">
      <c r="B123" s="132"/>
      <c r="C123" s="168" t="s">
        <v>81</v>
      </c>
      <c r="D123" s="168" t="s">
        <v>203</v>
      </c>
      <c r="E123" s="169" t="s">
        <v>962</v>
      </c>
      <c r="F123" s="250" t="s">
        <v>963</v>
      </c>
      <c r="G123" s="251"/>
      <c r="H123" s="251"/>
      <c r="I123" s="251"/>
      <c r="J123" s="170" t="s">
        <v>647</v>
      </c>
      <c r="K123" s="171">
        <v>18</v>
      </c>
      <c r="L123" s="252">
        <v>0</v>
      </c>
      <c r="M123" s="251"/>
      <c r="N123" s="253">
        <f t="shared" ref="N123:N131" si="5">ROUND(L123*K123,2)</f>
        <v>0</v>
      </c>
      <c r="O123" s="247"/>
      <c r="P123" s="247"/>
      <c r="Q123" s="247"/>
      <c r="R123" s="134"/>
      <c r="T123" s="165" t="s">
        <v>3</v>
      </c>
      <c r="U123" s="40" t="s">
        <v>41</v>
      </c>
      <c r="V123" s="32"/>
      <c r="W123" s="166">
        <f t="shared" ref="W123:W131" si="6">V123*K123</f>
        <v>0</v>
      </c>
      <c r="X123" s="166">
        <v>0</v>
      </c>
      <c r="Y123" s="166">
        <f t="shared" ref="Y123:Y131" si="7">X123*K123</f>
        <v>0</v>
      </c>
      <c r="Z123" s="166">
        <v>0</v>
      </c>
      <c r="AA123" s="167">
        <f t="shared" ref="AA123:AA131" si="8">Z123*K123</f>
        <v>0</v>
      </c>
      <c r="AR123" s="14" t="s">
        <v>859</v>
      </c>
      <c r="AT123" s="14" t="s">
        <v>203</v>
      </c>
      <c r="AU123" s="14" t="s">
        <v>81</v>
      </c>
      <c r="AY123" s="14" t="s">
        <v>163</v>
      </c>
      <c r="BE123" s="110">
        <f t="shared" ref="BE123:BE131" si="9">IF(U123="základná",N123,0)</f>
        <v>0</v>
      </c>
      <c r="BF123" s="110">
        <f t="shared" ref="BF123:BF131" si="10">IF(U123="znížená",N123,0)</f>
        <v>0</v>
      </c>
      <c r="BG123" s="110">
        <f t="shared" ref="BG123:BG131" si="11">IF(U123="zákl. prenesená",N123,0)</f>
        <v>0</v>
      </c>
      <c r="BH123" s="110">
        <f t="shared" ref="BH123:BH131" si="12">IF(U123="zníž. prenesená",N123,0)</f>
        <v>0</v>
      </c>
      <c r="BI123" s="110">
        <f t="shared" ref="BI123:BI131" si="13">IF(U123="nulová",N123,0)</f>
        <v>0</v>
      </c>
      <c r="BJ123" s="14" t="s">
        <v>85</v>
      </c>
      <c r="BK123" s="110">
        <f t="shared" ref="BK123:BK131" si="14">ROUND(L123*K123,2)</f>
        <v>0</v>
      </c>
      <c r="BL123" s="14" t="s">
        <v>420</v>
      </c>
      <c r="BM123" s="14" t="s">
        <v>85</v>
      </c>
    </row>
    <row r="124" spans="2:65" s="1" customFormat="1" ht="31.5" customHeight="1" x14ac:dyDescent="0.3">
      <c r="B124" s="132"/>
      <c r="C124" s="168" t="s">
        <v>85</v>
      </c>
      <c r="D124" s="168" t="s">
        <v>203</v>
      </c>
      <c r="E124" s="169" t="s">
        <v>964</v>
      </c>
      <c r="F124" s="250" t="s">
        <v>965</v>
      </c>
      <c r="G124" s="251"/>
      <c r="H124" s="251"/>
      <c r="I124" s="251"/>
      <c r="J124" s="170" t="s">
        <v>647</v>
      </c>
      <c r="K124" s="171">
        <v>1</v>
      </c>
      <c r="L124" s="252">
        <v>0</v>
      </c>
      <c r="M124" s="251"/>
      <c r="N124" s="253">
        <f t="shared" si="5"/>
        <v>0</v>
      </c>
      <c r="O124" s="247"/>
      <c r="P124" s="247"/>
      <c r="Q124" s="247"/>
      <c r="R124" s="134"/>
      <c r="T124" s="165" t="s">
        <v>3</v>
      </c>
      <c r="U124" s="40" t="s">
        <v>41</v>
      </c>
      <c r="V124" s="32"/>
      <c r="W124" s="166">
        <f t="shared" si="6"/>
        <v>0</v>
      </c>
      <c r="X124" s="166">
        <v>0</v>
      </c>
      <c r="Y124" s="166">
        <f t="shared" si="7"/>
        <v>0</v>
      </c>
      <c r="Z124" s="166">
        <v>0</v>
      </c>
      <c r="AA124" s="167">
        <f t="shared" si="8"/>
        <v>0</v>
      </c>
      <c r="AR124" s="14" t="s">
        <v>859</v>
      </c>
      <c r="AT124" s="14" t="s">
        <v>203</v>
      </c>
      <c r="AU124" s="14" t="s">
        <v>81</v>
      </c>
      <c r="AY124" s="14" t="s">
        <v>163</v>
      </c>
      <c r="BE124" s="110">
        <f t="shared" si="9"/>
        <v>0</v>
      </c>
      <c r="BF124" s="110">
        <f t="shared" si="10"/>
        <v>0</v>
      </c>
      <c r="BG124" s="110">
        <f t="shared" si="11"/>
        <v>0</v>
      </c>
      <c r="BH124" s="110">
        <f t="shared" si="12"/>
        <v>0</v>
      </c>
      <c r="BI124" s="110">
        <f t="shared" si="13"/>
        <v>0</v>
      </c>
      <c r="BJ124" s="14" t="s">
        <v>85</v>
      </c>
      <c r="BK124" s="110">
        <f t="shared" si="14"/>
        <v>0</v>
      </c>
      <c r="BL124" s="14" t="s">
        <v>420</v>
      </c>
      <c r="BM124" s="14" t="s">
        <v>168</v>
      </c>
    </row>
    <row r="125" spans="2:65" s="1" customFormat="1" ht="31.5" customHeight="1" x14ac:dyDescent="0.3">
      <c r="B125" s="132"/>
      <c r="C125" s="168" t="s">
        <v>173</v>
      </c>
      <c r="D125" s="168" t="s">
        <v>203</v>
      </c>
      <c r="E125" s="169" t="s">
        <v>966</v>
      </c>
      <c r="F125" s="250" t="s">
        <v>967</v>
      </c>
      <c r="G125" s="251"/>
      <c r="H125" s="251"/>
      <c r="I125" s="251"/>
      <c r="J125" s="170" t="s">
        <v>647</v>
      </c>
      <c r="K125" s="171">
        <v>1</v>
      </c>
      <c r="L125" s="252">
        <v>0</v>
      </c>
      <c r="M125" s="251"/>
      <c r="N125" s="253">
        <f t="shared" si="5"/>
        <v>0</v>
      </c>
      <c r="O125" s="247"/>
      <c r="P125" s="247"/>
      <c r="Q125" s="247"/>
      <c r="R125" s="134"/>
      <c r="T125" s="165" t="s">
        <v>3</v>
      </c>
      <c r="U125" s="40" t="s">
        <v>41</v>
      </c>
      <c r="V125" s="32"/>
      <c r="W125" s="166">
        <f t="shared" si="6"/>
        <v>0</v>
      </c>
      <c r="X125" s="166">
        <v>0</v>
      </c>
      <c r="Y125" s="166">
        <f t="shared" si="7"/>
        <v>0</v>
      </c>
      <c r="Z125" s="166">
        <v>0</v>
      </c>
      <c r="AA125" s="167">
        <f t="shared" si="8"/>
        <v>0</v>
      </c>
      <c r="AR125" s="14" t="s">
        <v>859</v>
      </c>
      <c r="AT125" s="14" t="s">
        <v>203</v>
      </c>
      <c r="AU125" s="14" t="s">
        <v>81</v>
      </c>
      <c r="AY125" s="14" t="s">
        <v>163</v>
      </c>
      <c r="BE125" s="110">
        <f t="shared" si="9"/>
        <v>0</v>
      </c>
      <c r="BF125" s="110">
        <f t="shared" si="10"/>
        <v>0</v>
      </c>
      <c r="BG125" s="110">
        <f t="shared" si="11"/>
        <v>0</v>
      </c>
      <c r="BH125" s="110">
        <f t="shared" si="12"/>
        <v>0</v>
      </c>
      <c r="BI125" s="110">
        <f t="shared" si="13"/>
        <v>0</v>
      </c>
      <c r="BJ125" s="14" t="s">
        <v>85</v>
      </c>
      <c r="BK125" s="110">
        <f t="shared" si="14"/>
        <v>0</v>
      </c>
      <c r="BL125" s="14" t="s">
        <v>420</v>
      </c>
      <c r="BM125" s="14" t="s">
        <v>184</v>
      </c>
    </row>
    <row r="126" spans="2:65" s="1" customFormat="1" ht="22.5" customHeight="1" x14ac:dyDescent="0.3">
      <c r="B126" s="132"/>
      <c r="C126" s="168" t="s">
        <v>168</v>
      </c>
      <c r="D126" s="168" t="s">
        <v>203</v>
      </c>
      <c r="E126" s="169" t="s">
        <v>968</v>
      </c>
      <c r="F126" s="250" t="s">
        <v>969</v>
      </c>
      <c r="G126" s="251"/>
      <c r="H126" s="251"/>
      <c r="I126" s="251"/>
      <c r="J126" s="170" t="s">
        <v>647</v>
      </c>
      <c r="K126" s="171">
        <v>50</v>
      </c>
      <c r="L126" s="252">
        <v>0</v>
      </c>
      <c r="M126" s="251"/>
      <c r="N126" s="253">
        <f t="shared" si="5"/>
        <v>0</v>
      </c>
      <c r="O126" s="247"/>
      <c r="P126" s="247"/>
      <c r="Q126" s="247"/>
      <c r="R126" s="134"/>
      <c r="T126" s="165" t="s">
        <v>3</v>
      </c>
      <c r="U126" s="40" t="s">
        <v>41</v>
      </c>
      <c r="V126" s="32"/>
      <c r="W126" s="166">
        <f t="shared" si="6"/>
        <v>0</v>
      </c>
      <c r="X126" s="166">
        <v>0</v>
      </c>
      <c r="Y126" s="166">
        <f t="shared" si="7"/>
        <v>0</v>
      </c>
      <c r="Z126" s="166">
        <v>0</v>
      </c>
      <c r="AA126" s="167">
        <f t="shared" si="8"/>
        <v>0</v>
      </c>
      <c r="AR126" s="14" t="s">
        <v>859</v>
      </c>
      <c r="AT126" s="14" t="s">
        <v>203</v>
      </c>
      <c r="AU126" s="14" t="s">
        <v>81</v>
      </c>
      <c r="AY126" s="14" t="s">
        <v>163</v>
      </c>
      <c r="BE126" s="110">
        <f t="shared" si="9"/>
        <v>0</v>
      </c>
      <c r="BF126" s="110">
        <f t="shared" si="10"/>
        <v>0</v>
      </c>
      <c r="BG126" s="110">
        <f t="shared" si="11"/>
        <v>0</v>
      </c>
      <c r="BH126" s="110">
        <f t="shared" si="12"/>
        <v>0</v>
      </c>
      <c r="BI126" s="110">
        <f t="shared" si="13"/>
        <v>0</v>
      </c>
      <c r="BJ126" s="14" t="s">
        <v>85</v>
      </c>
      <c r="BK126" s="110">
        <f t="shared" si="14"/>
        <v>0</v>
      </c>
      <c r="BL126" s="14" t="s">
        <v>420</v>
      </c>
      <c r="BM126" s="14" t="s">
        <v>192</v>
      </c>
    </row>
    <row r="127" spans="2:65" s="1" customFormat="1" ht="22.5" customHeight="1" x14ac:dyDescent="0.3">
      <c r="B127" s="132"/>
      <c r="C127" s="168" t="s">
        <v>180</v>
      </c>
      <c r="D127" s="168" t="s">
        <v>203</v>
      </c>
      <c r="E127" s="169" t="s">
        <v>970</v>
      </c>
      <c r="F127" s="250" t="s">
        <v>971</v>
      </c>
      <c r="G127" s="251"/>
      <c r="H127" s="251"/>
      <c r="I127" s="251"/>
      <c r="J127" s="170" t="s">
        <v>647</v>
      </c>
      <c r="K127" s="171">
        <v>100</v>
      </c>
      <c r="L127" s="252">
        <v>0</v>
      </c>
      <c r="M127" s="251"/>
      <c r="N127" s="253">
        <f t="shared" si="5"/>
        <v>0</v>
      </c>
      <c r="O127" s="247"/>
      <c r="P127" s="247"/>
      <c r="Q127" s="247"/>
      <c r="R127" s="134"/>
      <c r="T127" s="165" t="s">
        <v>3</v>
      </c>
      <c r="U127" s="40" t="s">
        <v>41</v>
      </c>
      <c r="V127" s="32"/>
      <c r="W127" s="166">
        <f t="shared" si="6"/>
        <v>0</v>
      </c>
      <c r="X127" s="166">
        <v>0</v>
      </c>
      <c r="Y127" s="166">
        <f t="shared" si="7"/>
        <v>0</v>
      </c>
      <c r="Z127" s="166">
        <v>0</v>
      </c>
      <c r="AA127" s="167">
        <f t="shared" si="8"/>
        <v>0</v>
      </c>
      <c r="AR127" s="14" t="s">
        <v>859</v>
      </c>
      <c r="AT127" s="14" t="s">
        <v>203</v>
      </c>
      <c r="AU127" s="14" t="s">
        <v>81</v>
      </c>
      <c r="AY127" s="14" t="s">
        <v>163</v>
      </c>
      <c r="BE127" s="110">
        <f t="shared" si="9"/>
        <v>0</v>
      </c>
      <c r="BF127" s="110">
        <f t="shared" si="10"/>
        <v>0</v>
      </c>
      <c r="BG127" s="110">
        <f t="shared" si="11"/>
        <v>0</v>
      </c>
      <c r="BH127" s="110">
        <f t="shared" si="12"/>
        <v>0</v>
      </c>
      <c r="BI127" s="110">
        <f t="shared" si="13"/>
        <v>0</v>
      </c>
      <c r="BJ127" s="14" t="s">
        <v>85</v>
      </c>
      <c r="BK127" s="110">
        <f t="shared" si="14"/>
        <v>0</v>
      </c>
      <c r="BL127" s="14" t="s">
        <v>420</v>
      </c>
      <c r="BM127" s="14" t="s">
        <v>202</v>
      </c>
    </row>
    <row r="128" spans="2:65" s="1" customFormat="1" ht="22.5" customHeight="1" x14ac:dyDescent="0.3">
      <c r="B128" s="132"/>
      <c r="C128" s="168" t="s">
        <v>184</v>
      </c>
      <c r="D128" s="168" t="s">
        <v>203</v>
      </c>
      <c r="E128" s="169" t="s">
        <v>972</v>
      </c>
      <c r="F128" s="250" t="s">
        <v>973</v>
      </c>
      <c r="G128" s="251"/>
      <c r="H128" s="251"/>
      <c r="I128" s="251"/>
      <c r="J128" s="170" t="s">
        <v>647</v>
      </c>
      <c r="K128" s="171">
        <v>30</v>
      </c>
      <c r="L128" s="252">
        <v>0</v>
      </c>
      <c r="M128" s="251"/>
      <c r="N128" s="253">
        <f t="shared" si="5"/>
        <v>0</v>
      </c>
      <c r="O128" s="247"/>
      <c r="P128" s="247"/>
      <c r="Q128" s="247"/>
      <c r="R128" s="134"/>
      <c r="T128" s="165" t="s">
        <v>3</v>
      </c>
      <c r="U128" s="40" t="s">
        <v>41</v>
      </c>
      <c r="V128" s="32"/>
      <c r="W128" s="166">
        <f t="shared" si="6"/>
        <v>0</v>
      </c>
      <c r="X128" s="166">
        <v>0</v>
      </c>
      <c r="Y128" s="166">
        <f t="shared" si="7"/>
        <v>0</v>
      </c>
      <c r="Z128" s="166">
        <v>0</v>
      </c>
      <c r="AA128" s="167">
        <f t="shared" si="8"/>
        <v>0</v>
      </c>
      <c r="AR128" s="14" t="s">
        <v>859</v>
      </c>
      <c r="AT128" s="14" t="s">
        <v>203</v>
      </c>
      <c r="AU128" s="14" t="s">
        <v>81</v>
      </c>
      <c r="AY128" s="14" t="s">
        <v>163</v>
      </c>
      <c r="BE128" s="110">
        <f t="shared" si="9"/>
        <v>0</v>
      </c>
      <c r="BF128" s="110">
        <f t="shared" si="10"/>
        <v>0</v>
      </c>
      <c r="BG128" s="110">
        <f t="shared" si="11"/>
        <v>0</v>
      </c>
      <c r="BH128" s="110">
        <f t="shared" si="12"/>
        <v>0</v>
      </c>
      <c r="BI128" s="110">
        <f t="shared" si="13"/>
        <v>0</v>
      </c>
      <c r="BJ128" s="14" t="s">
        <v>85</v>
      </c>
      <c r="BK128" s="110">
        <f t="shared" si="14"/>
        <v>0</v>
      </c>
      <c r="BL128" s="14" t="s">
        <v>420</v>
      </c>
      <c r="BM128" s="14" t="s">
        <v>211</v>
      </c>
    </row>
    <row r="129" spans="2:65" s="1" customFormat="1" ht="22.5" customHeight="1" x14ac:dyDescent="0.3">
      <c r="B129" s="132"/>
      <c r="C129" s="168" t="s">
        <v>188</v>
      </c>
      <c r="D129" s="168" t="s">
        <v>203</v>
      </c>
      <c r="E129" s="169" t="s">
        <v>974</v>
      </c>
      <c r="F129" s="250" t="s">
        <v>975</v>
      </c>
      <c r="G129" s="251"/>
      <c r="H129" s="251"/>
      <c r="I129" s="251"/>
      <c r="J129" s="170" t="s">
        <v>647</v>
      </c>
      <c r="K129" s="171">
        <v>50</v>
      </c>
      <c r="L129" s="252">
        <v>0</v>
      </c>
      <c r="M129" s="251"/>
      <c r="N129" s="253">
        <f t="shared" si="5"/>
        <v>0</v>
      </c>
      <c r="O129" s="247"/>
      <c r="P129" s="247"/>
      <c r="Q129" s="247"/>
      <c r="R129" s="134"/>
      <c r="T129" s="165" t="s">
        <v>3</v>
      </c>
      <c r="U129" s="40" t="s">
        <v>41</v>
      </c>
      <c r="V129" s="32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14" t="s">
        <v>859</v>
      </c>
      <c r="AT129" s="14" t="s">
        <v>203</v>
      </c>
      <c r="AU129" s="14" t="s">
        <v>81</v>
      </c>
      <c r="AY129" s="14" t="s">
        <v>163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4" t="s">
        <v>85</v>
      </c>
      <c r="BK129" s="110">
        <f t="shared" si="14"/>
        <v>0</v>
      </c>
      <c r="BL129" s="14" t="s">
        <v>420</v>
      </c>
      <c r="BM129" s="14" t="s">
        <v>220</v>
      </c>
    </row>
    <row r="130" spans="2:65" s="1" customFormat="1" ht="22.5" customHeight="1" x14ac:dyDescent="0.3">
      <c r="B130" s="132"/>
      <c r="C130" s="161" t="s">
        <v>192</v>
      </c>
      <c r="D130" s="161" t="s">
        <v>164</v>
      </c>
      <c r="E130" s="162" t="s">
        <v>976</v>
      </c>
      <c r="F130" s="246" t="s">
        <v>977</v>
      </c>
      <c r="G130" s="247"/>
      <c r="H130" s="247"/>
      <c r="I130" s="247"/>
      <c r="J130" s="163" t="s">
        <v>978</v>
      </c>
      <c r="K130" s="164">
        <v>50</v>
      </c>
      <c r="L130" s="248">
        <v>0</v>
      </c>
      <c r="M130" s="247"/>
      <c r="N130" s="249">
        <f t="shared" si="5"/>
        <v>0</v>
      </c>
      <c r="O130" s="247"/>
      <c r="P130" s="247"/>
      <c r="Q130" s="247"/>
      <c r="R130" s="134"/>
      <c r="T130" s="165" t="s">
        <v>3</v>
      </c>
      <c r="U130" s="40" t="s">
        <v>41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420</v>
      </c>
      <c r="AT130" s="14" t="s">
        <v>164</v>
      </c>
      <c r="AU130" s="14" t="s">
        <v>81</v>
      </c>
      <c r="AY130" s="14" t="s">
        <v>163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85</v>
      </c>
      <c r="BK130" s="110">
        <f t="shared" si="14"/>
        <v>0</v>
      </c>
      <c r="BL130" s="14" t="s">
        <v>420</v>
      </c>
      <c r="BM130" s="14" t="s">
        <v>228</v>
      </c>
    </row>
    <row r="131" spans="2:65" s="1" customFormat="1" ht="22.5" customHeight="1" x14ac:dyDescent="0.3">
      <c r="B131" s="132"/>
      <c r="C131" s="161" t="s">
        <v>197</v>
      </c>
      <c r="D131" s="161" t="s">
        <v>164</v>
      </c>
      <c r="E131" s="162" t="s">
        <v>979</v>
      </c>
      <c r="F131" s="246" t="s">
        <v>980</v>
      </c>
      <c r="G131" s="247"/>
      <c r="H131" s="247"/>
      <c r="I131" s="247"/>
      <c r="J131" s="163" t="s">
        <v>978</v>
      </c>
      <c r="K131" s="164">
        <v>30</v>
      </c>
      <c r="L131" s="248">
        <v>0</v>
      </c>
      <c r="M131" s="247"/>
      <c r="N131" s="249">
        <f t="shared" si="5"/>
        <v>0</v>
      </c>
      <c r="O131" s="247"/>
      <c r="P131" s="247"/>
      <c r="Q131" s="247"/>
      <c r="R131" s="134"/>
      <c r="T131" s="165" t="s">
        <v>3</v>
      </c>
      <c r="U131" s="40" t="s">
        <v>41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420</v>
      </c>
      <c r="AT131" s="14" t="s">
        <v>164</v>
      </c>
      <c r="AU131" s="14" t="s">
        <v>81</v>
      </c>
      <c r="AY131" s="14" t="s">
        <v>163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85</v>
      </c>
      <c r="BK131" s="110">
        <f t="shared" si="14"/>
        <v>0</v>
      </c>
      <c r="BL131" s="14" t="s">
        <v>420</v>
      </c>
      <c r="BM131" s="14" t="s">
        <v>237</v>
      </c>
    </row>
    <row r="132" spans="2:65" s="10" customFormat="1" ht="37.35" customHeight="1" x14ac:dyDescent="0.35">
      <c r="B132" s="150"/>
      <c r="C132" s="151"/>
      <c r="D132" s="152" t="s">
        <v>960</v>
      </c>
      <c r="E132" s="152"/>
      <c r="F132" s="152"/>
      <c r="G132" s="152"/>
      <c r="H132" s="152"/>
      <c r="I132" s="152"/>
      <c r="J132" s="152"/>
      <c r="K132" s="152"/>
      <c r="L132" s="152"/>
      <c r="M132" s="152"/>
      <c r="N132" s="266">
        <f>BK132</f>
        <v>0</v>
      </c>
      <c r="O132" s="267"/>
      <c r="P132" s="267"/>
      <c r="Q132" s="267"/>
      <c r="R132" s="153"/>
      <c r="T132" s="154"/>
      <c r="U132" s="151"/>
      <c r="V132" s="151"/>
      <c r="W132" s="155">
        <f>SUM(W133:W145)</f>
        <v>0</v>
      </c>
      <c r="X132" s="151"/>
      <c r="Y132" s="155">
        <f>SUM(Y133:Y145)</f>
        <v>0</v>
      </c>
      <c r="Z132" s="151"/>
      <c r="AA132" s="156">
        <f>SUM(AA133:AA145)</f>
        <v>0</v>
      </c>
      <c r="AR132" s="157" t="s">
        <v>173</v>
      </c>
      <c r="AT132" s="158" t="s">
        <v>73</v>
      </c>
      <c r="AU132" s="158" t="s">
        <v>74</v>
      </c>
      <c r="AY132" s="157" t="s">
        <v>163</v>
      </c>
      <c r="BK132" s="159">
        <f>SUM(BK133:BK145)</f>
        <v>0</v>
      </c>
    </row>
    <row r="133" spans="2:65" s="1" customFormat="1" ht="22.5" customHeight="1" x14ac:dyDescent="0.3">
      <c r="B133" s="132"/>
      <c r="C133" s="168" t="s">
        <v>202</v>
      </c>
      <c r="D133" s="168" t="s">
        <v>203</v>
      </c>
      <c r="E133" s="169" t="s">
        <v>981</v>
      </c>
      <c r="F133" s="250" t="s">
        <v>982</v>
      </c>
      <c r="G133" s="251"/>
      <c r="H133" s="251"/>
      <c r="I133" s="251"/>
      <c r="J133" s="170" t="s">
        <v>647</v>
      </c>
      <c r="K133" s="171">
        <v>5</v>
      </c>
      <c r="L133" s="252">
        <v>0</v>
      </c>
      <c r="M133" s="251"/>
      <c r="N133" s="253">
        <f t="shared" ref="N133:N145" si="15">ROUND(L133*K133,2)</f>
        <v>0</v>
      </c>
      <c r="O133" s="247"/>
      <c r="P133" s="247"/>
      <c r="Q133" s="247"/>
      <c r="R133" s="134"/>
      <c r="T133" s="165" t="s">
        <v>3</v>
      </c>
      <c r="U133" s="40" t="s">
        <v>41</v>
      </c>
      <c r="V133" s="32"/>
      <c r="W133" s="166">
        <f t="shared" ref="W133:W145" si="16">V133*K133</f>
        <v>0</v>
      </c>
      <c r="X133" s="166">
        <v>0</v>
      </c>
      <c r="Y133" s="166">
        <f t="shared" ref="Y133:Y145" si="17">X133*K133</f>
        <v>0</v>
      </c>
      <c r="Z133" s="166">
        <v>0</v>
      </c>
      <c r="AA133" s="167">
        <f t="shared" ref="AA133:AA145" si="18">Z133*K133</f>
        <v>0</v>
      </c>
      <c r="AR133" s="14" t="s">
        <v>859</v>
      </c>
      <c r="AT133" s="14" t="s">
        <v>203</v>
      </c>
      <c r="AU133" s="14" t="s">
        <v>81</v>
      </c>
      <c r="AY133" s="14" t="s">
        <v>163</v>
      </c>
      <c r="BE133" s="110">
        <f t="shared" ref="BE133:BE145" si="19">IF(U133="základná",N133,0)</f>
        <v>0</v>
      </c>
      <c r="BF133" s="110">
        <f t="shared" ref="BF133:BF145" si="20">IF(U133="znížená",N133,0)</f>
        <v>0</v>
      </c>
      <c r="BG133" s="110">
        <f t="shared" ref="BG133:BG145" si="21">IF(U133="zákl. prenesená",N133,0)</f>
        <v>0</v>
      </c>
      <c r="BH133" s="110">
        <f t="shared" ref="BH133:BH145" si="22">IF(U133="zníž. prenesená",N133,0)</f>
        <v>0</v>
      </c>
      <c r="BI133" s="110">
        <f t="shared" ref="BI133:BI145" si="23">IF(U133="nulová",N133,0)</f>
        <v>0</v>
      </c>
      <c r="BJ133" s="14" t="s">
        <v>85</v>
      </c>
      <c r="BK133" s="110">
        <f t="shared" ref="BK133:BK145" si="24">ROUND(L133*K133,2)</f>
        <v>0</v>
      </c>
      <c r="BL133" s="14" t="s">
        <v>420</v>
      </c>
      <c r="BM133" s="14" t="s">
        <v>8</v>
      </c>
    </row>
    <row r="134" spans="2:65" s="1" customFormat="1" ht="22.5" customHeight="1" x14ac:dyDescent="0.3">
      <c r="B134" s="132"/>
      <c r="C134" s="168" t="s">
        <v>207</v>
      </c>
      <c r="D134" s="168" t="s">
        <v>203</v>
      </c>
      <c r="E134" s="169" t="s">
        <v>983</v>
      </c>
      <c r="F134" s="250" t="s">
        <v>984</v>
      </c>
      <c r="G134" s="251"/>
      <c r="H134" s="251"/>
      <c r="I134" s="251"/>
      <c r="J134" s="170" t="s">
        <v>647</v>
      </c>
      <c r="K134" s="171">
        <v>3</v>
      </c>
      <c r="L134" s="252">
        <v>0</v>
      </c>
      <c r="M134" s="251"/>
      <c r="N134" s="253">
        <f t="shared" si="15"/>
        <v>0</v>
      </c>
      <c r="O134" s="247"/>
      <c r="P134" s="247"/>
      <c r="Q134" s="247"/>
      <c r="R134" s="134"/>
      <c r="T134" s="165" t="s">
        <v>3</v>
      </c>
      <c r="U134" s="40" t="s">
        <v>41</v>
      </c>
      <c r="V134" s="32"/>
      <c r="W134" s="166">
        <f t="shared" si="16"/>
        <v>0</v>
      </c>
      <c r="X134" s="166">
        <v>0</v>
      </c>
      <c r="Y134" s="166">
        <f t="shared" si="17"/>
        <v>0</v>
      </c>
      <c r="Z134" s="166">
        <v>0</v>
      </c>
      <c r="AA134" s="167">
        <f t="shared" si="18"/>
        <v>0</v>
      </c>
      <c r="AR134" s="14" t="s">
        <v>859</v>
      </c>
      <c r="AT134" s="14" t="s">
        <v>203</v>
      </c>
      <c r="AU134" s="14" t="s">
        <v>81</v>
      </c>
      <c r="AY134" s="14" t="s">
        <v>163</v>
      </c>
      <c r="BE134" s="110">
        <f t="shared" si="19"/>
        <v>0</v>
      </c>
      <c r="BF134" s="110">
        <f t="shared" si="20"/>
        <v>0</v>
      </c>
      <c r="BG134" s="110">
        <f t="shared" si="21"/>
        <v>0</v>
      </c>
      <c r="BH134" s="110">
        <f t="shared" si="22"/>
        <v>0</v>
      </c>
      <c r="BI134" s="110">
        <f t="shared" si="23"/>
        <v>0</v>
      </c>
      <c r="BJ134" s="14" t="s">
        <v>85</v>
      </c>
      <c r="BK134" s="110">
        <f t="shared" si="24"/>
        <v>0</v>
      </c>
      <c r="BL134" s="14" t="s">
        <v>420</v>
      </c>
      <c r="BM134" s="14" t="s">
        <v>252</v>
      </c>
    </row>
    <row r="135" spans="2:65" s="1" customFormat="1" ht="22.5" customHeight="1" x14ac:dyDescent="0.3">
      <c r="B135" s="132"/>
      <c r="C135" s="168" t="s">
        <v>211</v>
      </c>
      <c r="D135" s="168" t="s">
        <v>203</v>
      </c>
      <c r="E135" s="169" t="s">
        <v>985</v>
      </c>
      <c r="F135" s="250" t="s">
        <v>986</v>
      </c>
      <c r="G135" s="251"/>
      <c r="H135" s="251"/>
      <c r="I135" s="251"/>
      <c r="J135" s="170" t="s">
        <v>647</v>
      </c>
      <c r="K135" s="171">
        <v>4</v>
      </c>
      <c r="L135" s="252">
        <v>0</v>
      </c>
      <c r="M135" s="251"/>
      <c r="N135" s="253">
        <f t="shared" si="15"/>
        <v>0</v>
      </c>
      <c r="O135" s="247"/>
      <c r="P135" s="247"/>
      <c r="Q135" s="247"/>
      <c r="R135" s="134"/>
      <c r="T135" s="165" t="s">
        <v>3</v>
      </c>
      <c r="U135" s="40" t="s">
        <v>41</v>
      </c>
      <c r="V135" s="32"/>
      <c r="W135" s="166">
        <f t="shared" si="16"/>
        <v>0</v>
      </c>
      <c r="X135" s="166">
        <v>0</v>
      </c>
      <c r="Y135" s="166">
        <f t="shared" si="17"/>
        <v>0</v>
      </c>
      <c r="Z135" s="166">
        <v>0</v>
      </c>
      <c r="AA135" s="167">
        <f t="shared" si="18"/>
        <v>0</v>
      </c>
      <c r="AR135" s="14" t="s">
        <v>859</v>
      </c>
      <c r="AT135" s="14" t="s">
        <v>203</v>
      </c>
      <c r="AU135" s="14" t="s">
        <v>81</v>
      </c>
      <c r="AY135" s="14" t="s">
        <v>163</v>
      </c>
      <c r="BE135" s="110">
        <f t="shared" si="19"/>
        <v>0</v>
      </c>
      <c r="BF135" s="110">
        <f t="shared" si="20"/>
        <v>0</v>
      </c>
      <c r="BG135" s="110">
        <f t="shared" si="21"/>
        <v>0</v>
      </c>
      <c r="BH135" s="110">
        <f t="shared" si="22"/>
        <v>0</v>
      </c>
      <c r="BI135" s="110">
        <f t="shared" si="23"/>
        <v>0</v>
      </c>
      <c r="BJ135" s="14" t="s">
        <v>85</v>
      </c>
      <c r="BK135" s="110">
        <f t="shared" si="24"/>
        <v>0</v>
      </c>
      <c r="BL135" s="14" t="s">
        <v>420</v>
      </c>
      <c r="BM135" s="14" t="s">
        <v>260</v>
      </c>
    </row>
    <row r="136" spans="2:65" s="1" customFormat="1" ht="22.5" customHeight="1" x14ac:dyDescent="0.3">
      <c r="B136" s="132"/>
      <c r="C136" s="168" t="s">
        <v>216</v>
      </c>
      <c r="D136" s="168" t="s">
        <v>203</v>
      </c>
      <c r="E136" s="169" t="s">
        <v>987</v>
      </c>
      <c r="F136" s="250" t="s">
        <v>988</v>
      </c>
      <c r="G136" s="251"/>
      <c r="H136" s="251"/>
      <c r="I136" s="251"/>
      <c r="J136" s="170" t="s">
        <v>647</v>
      </c>
      <c r="K136" s="171">
        <v>3</v>
      </c>
      <c r="L136" s="252">
        <v>0</v>
      </c>
      <c r="M136" s="251"/>
      <c r="N136" s="253">
        <f t="shared" si="15"/>
        <v>0</v>
      </c>
      <c r="O136" s="247"/>
      <c r="P136" s="247"/>
      <c r="Q136" s="247"/>
      <c r="R136" s="134"/>
      <c r="T136" s="165" t="s">
        <v>3</v>
      </c>
      <c r="U136" s="40" t="s">
        <v>41</v>
      </c>
      <c r="V136" s="32"/>
      <c r="W136" s="166">
        <f t="shared" si="16"/>
        <v>0</v>
      </c>
      <c r="X136" s="166">
        <v>0</v>
      </c>
      <c r="Y136" s="166">
        <f t="shared" si="17"/>
        <v>0</v>
      </c>
      <c r="Z136" s="166">
        <v>0</v>
      </c>
      <c r="AA136" s="167">
        <f t="shared" si="18"/>
        <v>0</v>
      </c>
      <c r="AR136" s="14" t="s">
        <v>859</v>
      </c>
      <c r="AT136" s="14" t="s">
        <v>203</v>
      </c>
      <c r="AU136" s="14" t="s">
        <v>81</v>
      </c>
      <c r="AY136" s="14" t="s">
        <v>163</v>
      </c>
      <c r="BE136" s="110">
        <f t="shared" si="19"/>
        <v>0</v>
      </c>
      <c r="BF136" s="110">
        <f t="shared" si="20"/>
        <v>0</v>
      </c>
      <c r="BG136" s="110">
        <f t="shared" si="21"/>
        <v>0</v>
      </c>
      <c r="BH136" s="110">
        <f t="shared" si="22"/>
        <v>0</v>
      </c>
      <c r="BI136" s="110">
        <f t="shared" si="23"/>
        <v>0</v>
      </c>
      <c r="BJ136" s="14" t="s">
        <v>85</v>
      </c>
      <c r="BK136" s="110">
        <f t="shared" si="24"/>
        <v>0</v>
      </c>
      <c r="BL136" s="14" t="s">
        <v>420</v>
      </c>
      <c r="BM136" s="14" t="s">
        <v>268</v>
      </c>
    </row>
    <row r="137" spans="2:65" s="1" customFormat="1" ht="22.5" customHeight="1" x14ac:dyDescent="0.3">
      <c r="B137" s="132"/>
      <c r="C137" s="168" t="s">
        <v>220</v>
      </c>
      <c r="D137" s="168" t="s">
        <v>203</v>
      </c>
      <c r="E137" s="169" t="s">
        <v>989</v>
      </c>
      <c r="F137" s="250" t="s">
        <v>990</v>
      </c>
      <c r="G137" s="251"/>
      <c r="H137" s="251"/>
      <c r="I137" s="251"/>
      <c r="J137" s="170" t="s">
        <v>647</v>
      </c>
      <c r="K137" s="171">
        <v>13</v>
      </c>
      <c r="L137" s="252">
        <v>0</v>
      </c>
      <c r="M137" s="251"/>
      <c r="N137" s="253">
        <f t="shared" si="15"/>
        <v>0</v>
      </c>
      <c r="O137" s="247"/>
      <c r="P137" s="247"/>
      <c r="Q137" s="247"/>
      <c r="R137" s="134"/>
      <c r="T137" s="165" t="s">
        <v>3</v>
      </c>
      <c r="U137" s="40" t="s">
        <v>41</v>
      </c>
      <c r="V137" s="32"/>
      <c r="W137" s="166">
        <f t="shared" si="16"/>
        <v>0</v>
      </c>
      <c r="X137" s="166">
        <v>0</v>
      </c>
      <c r="Y137" s="166">
        <f t="shared" si="17"/>
        <v>0</v>
      </c>
      <c r="Z137" s="166">
        <v>0</v>
      </c>
      <c r="AA137" s="167">
        <f t="shared" si="18"/>
        <v>0</v>
      </c>
      <c r="AR137" s="14" t="s">
        <v>859</v>
      </c>
      <c r="AT137" s="14" t="s">
        <v>203</v>
      </c>
      <c r="AU137" s="14" t="s">
        <v>81</v>
      </c>
      <c r="AY137" s="14" t="s">
        <v>163</v>
      </c>
      <c r="BE137" s="110">
        <f t="shared" si="19"/>
        <v>0</v>
      </c>
      <c r="BF137" s="110">
        <f t="shared" si="20"/>
        <v>0</v>
      </c>
      <c r="BG137" s="110">
        <f t="shared" si="21"/>
        <v>0</v>
      </c>
      <c r="BH137" s="110">
        <f t="shared" si="22"/>
        <v>0</v>
      </c>
      <c r="BI137" s="110">
        <f t="shared" si="23"/>
        <v>0</v>
      </c>
      <c r="BJ137" s="14" t="s">
        <v>85</v>
      </c>
      <c r="BK137" s="110">
        <f t="shared" si="24"/>
        <v>0</v>
      </c>
      <c r="BL137" s="14" t="s">
        <v>420</v>
      </c>
      <c r="BM137" s="14" t="s">
        <v>276</v>
      </c>
    </row>
    <row r="138" spans="2:65" s="1" customFormat="1" ht="22.5" customHeight="1" x14ac:dyDescent="0.3">
      <c r="B138" s="132"/>
      <c r="C138" s="168" t="s">
        <v>224</v>
      </c>
      <c r="D138" s="168" t="s">
        <v>203</v>
      </c>
      <c r="E138" s="169" t="s">
        <v>991</v>
      </c>
      <c r="F138" s="250" t="s">
        <v>992</v>
      </c>
      <c r="G138" s="251"/>
      <c r="H138" s="251"/>
      <c r="I138" s="251"/>
      <c r="J138" s="170" t="s">
        <v>647</v>
      </c>
      <c r="K138" s="171">
        <v>1</v>
      </c>
      <c r="L138" s="252">
        <v>0</v>
      </c>
      <c r="M138" s="251"/>
      <c r="N138" s="253">
        <f t="shared" si="15"/>
        <v>0</v>
      </c>
      <c r="O138" s="247"/>
      <c r="P138" s="247"/>
      <c r="Q138" s="247"/>
      <c r="R138" s="134"/>
      <c r="T138" s="165" t="s">
        <v>3</v>
      </c>
      <c r="U138" s="40" t="s">
        <v>41</v>
      </c>
      <c r="V138" s="32"/>
      <c r="W138" s="166">
        <f t="shared" si="16"/>
        <v>0</v>
      </c>
      <c r="X138" s="166">
        <v>0</v>
      </c>
      <c r="Y138" s="166">
        <f t="shared" si="17"/>
        <v>0</v>
      </c>
      <c r="Z138" s="166">
        <v>0</v>
      </c>
      <c r="AA138" s="167">
        <f t="shared" si="18"/>
        <v>0</v>
      </c>
      <c r="AR138" s="14" t="s">
        <v>859</v>
      </c>
      <c r="AT138" s="14" t="s">
        <v>203</v>
      </c>
      <c r="AU138" s="14" t="s">
        <v>81</v>
      </c>
      <c r="AY138" s="14" t="s">
        <v>163</v>
      </c>
      <c r="BE138" s="110">
        <f t="shared" si="19"/>
        <v>0</v>
      </c>
      <c r="BF138" s="110">
        <f t="shared" si="20"/>
        <v>0</v>
      </c>
      <c r="BG138" s="110">
        <f t="shared" si="21"/>
        <v>0</v>
      </c>
      <c r="BH138" s="110">
        <f t="shared" si="22"/>
        <v>0</v>
      </c>
      <c r="BI138" s="110">
        <f t="shared" si="23"/>
        <v>0</v>
      </c>
      <c r="BJ138" s="14" t="s">
        <v>85</v>
      </c>
      <c r="BK138" s="110">
        <f t="shared" si="24"/>
        <v>0</v>
      </c>
      <c r="BL138" s="14" t="s">
        <v>420</v>
      </c>
      <c r="BM138" s="14" t="s">
        <v>284</v>
      </c>
    </row>
    <row r="139" spans="2:65" s="1" customFormat="1" ht="22.5" customHeight="1" x14ac:dyDescent="0.3">
      <c r="B139" s="132"/>
      <c r="C139" s="168" t="s">
        <v>228</v>
      </c>
      <c r="D139" s="168" t="s">
        <v>203</v>
      </c>
      <c r="E139" s="169" t="s">
        <v>993</v>
      </c>
      <c r="F139" s="250" t="s">
        <v>994</v>
      </c>
      <c r="G139" s="251"/>
      <c r="H139" s="251"/>
      <c r="I139" s="251"/>
      <c r="J139" s="170" t="s">
        <v>647</v>
      </c>
      <c r="K139" s="171">
        <v>6</v>
      </c>
      <c r="L139" s="252">
        <v>0</v>
      </c>
      <c r="M139" s="251"/>
      <c r="N139" s="253">
        <f t="shared" si="15"/>
        <v>0</v>
      </c>
      <c r="O139" s="247"/>
      <c r="P139" s="247"/>
      <c r="Q139" s="247"/>
      <c r="R139" s="134"/>
      <c r="T139" s="165" t="s">
        <v>3</v>
      </c>
      <c r="U139" s="40" t="s">
        <v>41</v>
      </c>
      <c r="V139" s="32"/>
      <c r="W139" s="166">
        <f t="shared" si="16"/>
        <v>0</v>
      </c>
      <c r="X139" s="166">
        <v>0</v>
      </c>
      <c r="Y139" s="166">
        <f t="shared" si="17"/>
        <v>0</v>
      </c>
      <c r="Z139" s="166">
        <v>0</v>
      </c>
      <c r="AA139" s="167">
        <f t="shared" si="18"/>
        <v>0</v>
      </c>
      <c r="AR139" s="14" t="s">
        <v>859</v>
      </c>
      <c r="AT139" s="14" t="s">
        <v>203</v>
      </c>
      <c r="AU139" s="14" t="s">
        <v>81</v>
      </c>
      <c r="AY139" s="14" t="s">
        <v>163</v>
      </c>
      <c r="BE139" s="110">
        <f t="shared" si="19"/>
        <v>0</v>
      </c>
      <c r="BF139" s="110">
        <f t="shared" si="20"/>
        <v>0</v>
      </c>
      <c r="BG139" s="110">
        <f t="shared" si="21"/>
        <v>0</v>
      </c>
      <c r="BH139" s="110">
        <f t="shared" si="22"/>
        <v>0</v>
      </c>
      <c r="BI139" s="110">
        <f t="shared" si="23"/>
        <v>0</v>
      </c>
      <c r="BJ139" s="14" t="s">
        <v>85</v>
      </c>
      <c r="BK139" s="110">
        <f t="shared" si="24"/>
        <v>0</v>
      </c>
      <c r="BL139" s="14" t="s">
        <v>420</v>
      </c>
      <c r="BM139" s="14" t="s">
        <v>292</v>
      </c>
    </row>
    <row r="140" spans="2:65" s="1" customFormat="1" ht="22.5" customHeight="1" x14ac:dyDescent="0.3">
      <c r="B140" s="132"/>
      <c r="C140" s="168" t="s">
        <v>233</v>
      </c>
      <c r="D140" s="168" t="s">
        <v>203</v>
      </c>
      <c r="E140" s="169" t="s">
        <v>995</v>
      </c>
      <c r="F140" s="250" t="s">
        <v>996</v>
      </c>
      <c r="G140" s="251"/>
      <c r="H140" s="251"/>
      <c r="I140" s="251"/>
      <c r="J140" s="170" t="s">
        <v>647</v>
      </c>
      <c r="K140" s="171">
        <v>2</v>
      </c>
      <c r="L140" s="252">
        <v>0</v>
      </c>
      <c r="M140" s="251"/>
      <c r="N140" s="253">
        <f t="shared" si="15"/>
        <v>0</v>
      </c>
      <c r="O140" s="247"/>
      <c r="P140" s="247"/>
      <c r="Q140" s="247"/>
      <c r="R140" s="134"/>
      <c r="T140" s="165" t="s">
        <v>3</v>
      </c>
      <c r="U140" s="40" t="s">
        <v>41</v>
      </c>
      <c r="V140" s="32"/>
      <c r="W140" s="166">
        <f t="shared" si="16"/>
        <v>0</v>
      </c>
      <c r="X140" s="166">
        <v>0</v>
      </c>
      <c r="Y140" s="166">
        <f t="shared" si="17"/>
        <v>0</v>
      </c>
      <c r="Z140" s="166">
        <v>0</v>
      </c>
      <c r="AA140" s="167">
        <f t="shared" si="18"/>
        <v>0</v>
      </c>
      <c r="AR140" s="14" t="s">
        <v>859</v>
      </c>
      <c r="AT140" s="14" t="s">
        <v>203</v>
      </c>
      <c r="AU140" s="14" t="s">
        <v>81</v>
      </c>
      <c r="AY140" s="14" t="s">
        <v>163</v>
      </c>
      <c r="BE140" s="110">
        <f t="shared" si="19"/>
        <v>0</v>
      </c>
      <c r="BF140" s="110">
        <f t="shared" si="20"/>
        <v>0</v>
      </c>
      <c r="BG140" s="110">
        <f t="shared" si="21"/>
        <v>0</v>
      </c>
      <c r="BH140" s="110">
        <f t="shared" si="22"/>
        <v>0</v>
      </c>
      <c r="BI140" s="110">
        <f t="shared" si="23"/>
        <v>0</v>
      </c>
      <c r="BJ140" s="14" t="s">
        <v>85</v>
      </c>
      <c r="BK140" s="110">
        <f t="shared" si="24"/>
        <v>0</v>
      </c>
      <c r="BL140" s="14" t="s">
        <v>420</v>
      </c>
      <c r="BM140" s="14" t="s">
        <v>300</v>
      </c>
    </row>
    <row r="141" spans="2:65" s="1" customFormat="1" ht="22.5" customHeight="1" x14ac:dyDescent="0.3">
      <c r="B141" s="132"/>
      <c r="C141" s="168" t="s">
        <v>237</v>
      </c>
      <c r="D141" s="168" t="s">
        <v>203</v>
      </c>
      <c r="E141" s="169" t="s">
        <v>997</v>
      </c>
      <c r="F141" s="250" t="s">
        <v>998</v>
      </c>
      <c r="G141" s="251"/>
      <c r="H141" s="251"/>
      <c r="I141" s="251"/>
      <c r="J141" s="170" t="s">
        <v>647</v>
      </c>
      <c r="K141" s="171">
        <v>1</v>
      </c>
      <c r="L141" s="252">
        <v>0</v>
      </c>
      <c r="M141" s="251"/>
      <c r="N141" s="253">
        <f t="shared" si="15"/>
        <v>0</v>
      </c>
      <c r="O141" s="247"/>
      <c r="P141" s="247"/>
      <c r="Q141" s="247"/>
      <c r="R141" s="134"/>
      <c r="T141" s="165" t="s">
        <v>3</v>
      </c>
      <c r="U141" s="40" t="s">
        <v>41</v>
      </c>
      <c r="V141" s="32"/>
      <c r="W141" s="166">
        <f t="shared" si="16"/>
        <v>0</v>
      </c>
      <c r="X141" s="166">
        <v>0</v>
      </c>
      <c r="Y141" s="166">
        <f t="shared" si="17"/>
        <v>0</v>
      </c>
      <c r="Z141" s="166">
        <v>0</v>
      </c>
      <c r="AA141" s="167">
        <f t="shared" si="18"/>
        <v>0</v>
      </c>
      <c r="AR141" s="14" t="s">
        <v>859</v>
      </c>
      <c r="AT141" s="14" t="s">
        <v>203</v>
      </c>
      <c r="AU141" s="14" t="s">
        <v>81</v>
      </c>
      <c r="AY141" s="14" t="s">
        <v>163</v>
      </c>
      <c r="BE141" s="110">
        <f t="shared" si="19"/>
        <v>0</v>
      </c>
      <c r="BF141" s="110">
        <f t="shared" si="20"/>
        <v>0</v>
      </c>
      <c r="BG141" s="110">
        <f t="shared" si="21"/>
        <v>0</v>
      </c>
      <c r="BH141" s="110">
        <f t="shared" si="22"/>
        <v>0</v>
      </c>
      <c r="BI141" s="110">
        <f t="shared" si="23"/>
        <v>0</v>
      </c>
      <c r="BJ141" s="14" t="s">
        <v>85</v>
      </c>
      <c r="BK141" s="110">
        <f t="shared" si="24"/>
        <v>0</v>
      </c>
      <c r="BL141" s="14" t="s">
        <v>420</v>
      </c>
      <c r="BM141" s="14" t="s">
        <v>308</v>
      </c>
    </row>
    <row r="142" spans="2:65" s="1" customFormat="1" ht="22.5" customHeight="1" x14ac:dyDescent="0.3">
      <c r="B142" s="132"/>
      <c r="C142" s="168" t="s">
        <v>241</v>
      </c>
      <c r="D142" s="168" t="s">
        <v>203</v>
      </c>
      <c r="E142" s="169" t="s">
        <v>999</v>
      </c>
      <c r="F142" s="250" t="s">
        <v>1000</v>
      </c>
      <c r="G142" s="251"/>
      <c r="H142" s="251"/>
      <c r="I142" s="251"/>
      <c r="J142" s="170" t="s">
        <v>647</v>
      </c>
      <c r="K142" s="171">
        <v>2</v>
      </c>
      <c r="L142" s="252">
        <v>0</v>
      </c>
      <c r="M142" s="251"/>
      <c r="N142" s="253">
        <f t="shared" si="15"/>
        <v>0</v>
      </c>
      <c r="O142" s="247"/>
      <c r="P142" s="247"/>
      <c r="Q142" s="247"/>
      <c r="R142" s="134"/>
      <c r="T142" s="165" t="s">
        <v>3</v>
      </c>
      <c r="U142" s="40" t="s">
        <v>41</v>
      </c>
      <c r="V142" s="32"/>
      <c r="W142" s="166">
        <f t="shared" si="16"/>
        <v>0</v>
      </c>
      <c r="X142" s="166">
        <v>0</v>
      </c>
      <c r="Y142" s="166">
        <f t="shared" si="17"/>
        <v>0</v>
      </c>
      <c r="Z142" s="166">
        <v>0</v>
      </c>
      <c r="AA142" s="167">
        <f t="shared" si="18"/>
        <v>0</v>
      </c>
      <c r="AR142" s="14" t="s">
        <v>859</v>
      </c>
      <c r="AT142" s="14" t="s">
        <v>203</v>
      </c>
      <c r="AU142" s="14" t="s">
        <v>81</v>
      </c>
      <c r="AY142" s="14" t="s">
        <v>163</v>
      </c>
      <c r="BE142" s="110">
        <f t="shared" si="19"/>
        <v>0</v>
      </c>
      <c r="BF142" s="110">
        <f t="shared" si="20"/>
        <v>0</v>
      </c>
      <c r="BG142" s="110">
        <f t="shared" si="21"/>
        <v>0</v>
      </c>
      <c r="BH142" s="110">
        <f t="shared" si="22"/>
        <v>0</v>
      </c>
      <c r="BI142" s="110">
        <f t="shared" si="23"/>
        <v>0</v>
      </c>
      <c r="BJ142" s="14" t="s">
        <v>85</v>
      </c>
      <c r="BK142" s="110">
        <f t="shared" si="24"/>
        <v>0</v>
      </c>
      <c r="BL142" s="14" t="s">
        <v>420</v>
      </c>
      <c r="BM142" s="14" t="s">
        <v>316</v>
      </c>
    </row>
    <row r="143" spans="2:65" s="1" customFormat="1" ht="31.5" customHeight="1" x14ac:dyDescent="0.3">
      <c r="B143" s="132"/>
      <c r="C143" s="161" t="s">
        <v>8</v>
      </c>
      <c r="D143" s="161" t="s">
        <v>164</v>
      </c>
      <c r="E143" s="162" t="s">
        <v>1001</v>
      </c>
      <c r="F143" s="246" t="s">
        <v>1002</v>
      </c>
      <c r="G143" s="247"/>
      <c r="H143" s="247"/>
      <c r="I143" s="247"/>
      <c r="J143" s="163" t="s">
        <v>951</v>
      </c>
      <c r="K143" s="164">
        <v>1</v>
      </c>
      <c r="L143" s="248">
        <v>0</v>
      </c>
      <c r="M143" s="247"/>
      <c r="N143" s="249">
        <f t="shared" si="15"/>
        <v>0</v>
      </c>
      <c r="O143" s="247"/>
      <c r="P143" s="247"/>
      <c r="Q143" s="247"/>
      <c r="R143" s="134"/>
      <c r="T143" s="165" t="s">
        <v>3</v>
      </c>
      <c r="U143" s="40" t="s">
        <v>41</v>
      </c>
      <c r="V143" s="32"/>
      <c r="W143" s="166">
        <f t="shared" si="16"/>
        <v>0</v>
      </c>
      <c r="X143" s="166">
        <v>0</v>
      </c>
      <c r="Y143" s="166">
        <f t="shared" si="17"/>
        <v>0</v>
      </c>
      <c r="Z143" s="166">
        <v>0</v>
      </c>
      <c r="AA143" s="167">
        <f t="shared" si="18"/>
        <v>0</v>
      </c>
      <c r="AR143" s="14" t="s">
        <v>420</v>
      </c>
      <c r="AT143" s="14" t="s">
        <v>164</v>
      </c>
      <c r="AU143" s="14" t="s">
        <v>81</v>
      </c>
      <c r="AY143" s="14" t="s">
        <v>163</v>
      </c>
      <c r="BE143" s="110">
        <f t="shared" si="19"/>
        <v>0</v>
      </c>
      <c r="BF143" s="110">
        <f t="shared" si="20"/>
        <v>0</v>
      </c>
      <c r="BG143" s="110">
        <f t="shared" si="21"/>
        <v>0</v>
      </c>
      <c r="BH143" s="110">
        <f t="shared" si="22"/>
        <v>0</v>
      </c>
      <c r="BI143" s="110">
        <f t="shared" si="23"/>
        <v>0</v>
      </c>
      <c r="BJ143" s="14" t="s">
        <v>85</v>
      </c>
      <c r="BK143" s="110">
        <f t="shared" si="24"/>
        <v>0</v>
      </c>
      <c r="BL143" s="14" t="s">
        <v>420</v>
      </c>
      <c r="BM143" s="14" t="s">
        <v>324</v>
      </c>
    </row>
    <row r="144" spans="2:65" s="1" customFormat="1" ht="22.5" customHeight="1" x14ac:dyDescent="0.3">
      <c r="B144" s="132"/>
      <c r="C144" s="161" t="s">
        <v>248</v>
      </c>
      <c r="D144" s="161" t="s">
        <v>164</v>
      </c>
      <c r="E144" s="162" t="s">
        <v>1003</v>
      </c>
      <c r="F144" s="246" t="s">
        <v>1004</v>
      </c>
      <c r="G144" s="247"/>
      <c r="H144" s="247"/>
      <c r="I144" s="247"/>
      <c r="J144" s="163" t="s">
        <v>554</v>
      </c>
      <c r="K144" s="172">
        <v>0</v>
      </c>
      <c r="L144" s="248">
        <v>0</v>
      </c>
      <c r="M144" s="247"/>
      <c r="N144" s="249">
        <f t="shared" si="15"/>
        <v>0</v>
      </c>
      <c r="O144" s="247"/>
      <c r="P144" s="247"/>
      <c r="Q144" s="247"/>
      <c r="R144" s="134"/>
      <c r="T144" s="165" t="s">
        <v>3</v>
      </c>
      <c r="U144" s="40" t="s">
        <v>41</v>
      </c>
      <c r="V144" s="32"/>
      <c r="W144" s="166">
        <f t="shared" si="16"/>
        <v>0</v>
      </c>
      <c r="X144" s="166">
        <v>0</v>
      </c>
      <c r="Y144" s="166">
        <f t="shared" si="17"/>
        <v>0</v>
      </c>
      <c r="Z144" s="166">
        <v>0</v>
      </c>
      <c r="AA144" s="167">
        <f t="shared" si="18"/>
        <v>0</v>
      </c>
      <c r="AR144" s="14" t="s">
        <v>420</v>
      </c>
      <c r="AT144" s="14" t="s">
        <v>164</v>
      </c>
      <c r="AU144" s="14" t="s">
        <v>81</v>
      </c>
      <c r="AY144" s="14" t="s">
        <v>163</v>
      </c>
      <c r="BE144" s="110">
        <f t="shared" si="19"/>
        <v>0</v>
      </c>
      <c r="BF144" s="110">
        <f t="shared" si="20"/>
        <v>0</v>
      </c>
      <c r="BG144" s="110">
        <f t="shared" si="21"/>
        <v>0</v>
      </c>
      <c r="BH144" s="110">
        <f t="shared" si="22"/>
        <v>0</v>
      </c>
      <c r="BI144" s="110">
        <f t="shared" si="23"/>
        <v>0</v>
      </c>
      <c r="BJ144" s="14" t="s">
        <v>85</v>
      </c>
      <c r="BK144" s="110">
        <f t="shared" si="24"/>
        <v>0</v>
      </c>
      <c r="BL144" s="14" t="s">
        <v>420</v>
      </c>
      <c r="BM144" s="14" t="s">
        <v>332</v>
      </c>
    </row>
    <row r="145" spans="2:65" s="1" customFormat="1" ht="22.5" customHeight="1" x14ac:dyDescent="0.3">
      <c r="B145" s="132"/>
      <c r="C145" s="161" t="s">
        <v>252</v>
      </c>
      <c r="D145" s="161" t="s">
        <v>164</v>
      </c>
      <c r="E145" s="162" t="s">
        <v>1005</v>
      </c>
      <c r="F145" s="246" t="s">
        <v>1006</v>
      </c>
      <c r="G145" s="247"/>
      <c r="H145" s="247"/>
      <c r="I145" s="247"/>
      <c r="J145" s="163" t="s">
        <v>978</v>
      </c>
      <c r="K145" s="164">
        <v>16</v>
      </c>
      <c r="L145" s="248">
        <v>0</v>
      </c>
      <c r="M145" s="247"/>
      <c r="N145" s="249">
        <f t="shared" si="15"/>
        <v>0</v>
      </c>
      <c r="O145" s="247"/>
      <c r="P145" s="247"/>
      <c r="Q145" s="247"/>
      <c r="R145" s="134"/>
      <c r="T145" s="165" t="s">
        <v>3</v>
      </c>
      <c r="U145" s="40" t="s">
        <v>41</v>
      </c>
      <c r="V145" s="32"/>
      <c r="W145" s="166">
        <f t="shared" si="16"/>
        <v>0</v>
      </c>
      <c r="X145" s="166">
        <v>0</v>
      </c>
      <c r="Y145" s="166">
        <f t="shared" si="17"/>
        <v>0</v>
      </c>
      <c r="Z145" s="166">
        <v>0</v>
      </c>
      <c r="AA145" s="167">
        <f t="shared" si="18"/>
        <v>0</v>
      </c>
      <c r="AR145" s="14" t="s">
        <v>420</v>
      </c>
      <c r="AT145" s="14" t="s">
        <v>164</v>
      </c>
      <c r="AU145" s="14" t="s">
        <v>81</v>
      </c>
      <c r="AY145" s="14" t="s">
        <v>163</v>
      </c>
      <c r="BE145" s="110">
        <f t="shared" si="19"/>
        <v>0</v>
      </c>
      <c r="BF145" s="110">
        <f t="shared" si="20"/>
        <v>0</v>
      </c>
      <c r="BG145" s="110">
        <f t="shared" si="21"/>
        <v>0</v>
      </c>
      <c r="BH145" s="110">
        <f t="shared" si="22"/>
        <v>0</v>
      </c>
      <c r="BI145" s="110">
        <f t="shared" si="23"/>
        <v>0</v>
      </c>
      <c r="BJ145" s="14" t="s">
        <v>85</v>
      </c>
      <c r="BK145" s="110">
        <f t="shared" si="24"/>
        <v>0</v>
      </c>
      <c r="BL145" s="14" t="s">
        <v>420</v>
      </c>
      <c r="BM145" s="14" t="s">
        <v>340</v>
      </c>
    </row>
    <row r="146" spans="2:65" s="10" customFormat="1" ht="37.35" customHeight="1" x14ac:dyDescent="0.35">
      <c r="B146" s="150"/>
      <c r="C146" s="151"/>
      <c r="D146" s="152" t="s">
        <v>961</v>
      </c>
      <c r="E146" s="152"/>
      <c r="F146" s="152"/>
      <c r="G146" s="152"/>
      <c r="H146" s="152"/>
      <c r="I146" s="152"/>
      <c r="J146" s="152"/>
      <c r="K146" s="152"/>
      <c r="L146" s="152"/>
      <c r="M146" s="152"/>
      <c r="N146" s="266">
        <f>BK146</f>
        <v>0</v>
      </c>
      <c r="O146" s="267"/>
      <c r="P146" s="267"/>
      <c r="Q146" s="267"/>
      <c r="R146" s="153"/>
      <c r="T146" s="154"/>
      <c r="U146" s="151"/>
      <c r="V146" s="151"/>
      <c r="W146" s="155">
        <f>SUM(W147:W168)</f>
        <v>0</v>
      </c>
      <c r="X146" s="151"/>
      <c r="Y146" s="155">
        <f>SUM(Y147:Y168)</f>
        <v>0</v>
      </c>
      <c r="Z146" s="151"/>
      <c r="AA146" s="156">
        <f>SUM(AA147:AA168)</f>
        <v>0</v>
      </c>
      <c r="AR146" s="157" t="s">
        <v>173</v>
      </c>
      <c r="AT146" s="158" t="s">
        <v>73</v>
      </c>
      <c r="AU146" s="158" t="s">
        <v>74</v>
      </c>
      <c r="AY146" s="157" t="s">
        <v>163</v>
      </c>
      <c r="BK146" s="159">
        <f>SUM(BK147:BK168)</f>
        <v>0</v>
      </c>
    </row>
    <row r="147" spans="2:65" s="1" customFormat="1" ht="22.5" customHeight="1" x14ac:dyDescent="0.3">
      <c r="B147" s="132"/>
      <c r="C147" s="168" t="s">
        <v>256</v>
      </c>
      <c r="D147" s="168" t="s">
        <v>203</v>
      </c>
      <c r="E147" s="169" t="s">
        <v>1007</v>
      </c>
      <c r="F147" s="250" t="s">
        <v>1008</v>
      </c>
      <c r="G147" s="251"/>
      <c r="H147" s="251"/>
      <c r="I147" s="251"/>
      <c r="J147" s="170" t="s">
        <v>647</v>
      </c>
      <c r="K147" s="171">
        <v>40</v>
      </c>
      <c r="L147" s="252">
        <v>0</v>
      </c>
      <c r="M147" s="251"/>
      <c r="N147" s="253">
        <f t="shared" ref="N147:N168" si="25">ROUND(L147*K147,2)</f>
        <v>0</v>
      </c>
      <c r="O147" s="247"/>
      <c r="P147" s="247"/>
      <c r="Q147" s="247"/>
      <c r="R147" s="134"/>
      <c r="T147" s="165" t="s">
        <v>3</v>
      </c>
      <c r="U147" s="40" t="s">
        <v>41</v>
      </c>
      <c r="V147" s="32"/>
      <c r="W147" s="166">
        <f t="shared" ref="W147:W168" si="26">V147*K147</f>
        <v>0</v>
      </c>
      <c r="X147" s="166">
        <v>0</v>
      </c>
      <c r="Y147" s="166">
        <f t="shared" ref="Y147:Y168" si="27">X147*K147</f>
        <v>0</v>
      </c>
      <c r="Z147" s="166">
        <v>0</v>
      </c>
      <c r="AA147" s="167">
        <f t="shared" ref="AA147:AA168" si="28">Z147*K147</f>
        <v>0</v>
      </c>
      <c r="AR147" s="14" t="s">
        <v>859</v>
      </c>
      <c r="AT147" s="14" t="s">
        <v>203</v>
      </c>
      <c r="AU147" s="14" t="s">
        <v>81</v>
      </c>
      <c r="AY147" s="14" t="s">
        <v>163</v>
      </c>
      <c r="BE147" s="110">
        <f t="shared" ref="BE147:BE168" si="29">IF(U147="základná",N147,0)</f>
        <v>0</v>
      </c>
      <c r="BF147" s="110">
        <f t="shared" ref="BF147:BF168" si="30">IF(U147="znížená",N147,0)</f>
        <v>0</v>
      </c>
      <c r="BG147" s="110">
        <f t="shared" ref="BG147:BG168" si="31">IF(U147="zákl. prenesená",N147,0)</f>
        <v>0</v>
      </c>
      <c r="BH147" s="110">
        <f t="shared" ref="BH147:BH168" si="32">IF(U147="zníž. prenesená",N147,0)</f>
        <v>0</v>
      </c>
      <c r="BI147" s="110">
        <f t="shared" ref="BI147:BI168" si="33">IF(U147="nulová",N147,0)</f>
        <v>0</v>
      </c>
      <c r="BJ147" s="14" t="s">
        <v>85</v>
      </c>
      <c r="BK147" s="110">
        <f t="shared" ref="BK147:BK168" si="34">ROUND(L147*K147,2)</f>
        <v>0</v>
      </c>
      <c r="BL147" s="14" t="s">
        <v>420</v>
      </c>
      <c r="BM147" s="14" t="s">
        <v>348</v>
      </c>
    </row>
    <row r="148" spans="2:65" s="1" customFormat="1" ht="22.5" customHeight="1" x14ac:dyDescent="0.3">
      <c r="B148" s="132"/>
      <c r="C148" s="168" t="s">
        <v>260</v>
      </c>
      <c r="D148" s="168" t="s">
        <v>203</v>
      </c>
      <c r="E148" s="169" t="s">
        <v>1009</v>
      </c>
      <c r="F148" s="250" t="s">
        <v>1010</v>
      </c>
      <c r="G148" s="251"/>
      <c r="H148" s="251"/>
      <c r="I148" s="251"/>
      <c r="J148" s="170" t="s">
        <v>647</v>
      </c>
      <c r="K148" s="171">
        <v>120</v>
      </c>
      <c r="L148" s="252">
        <v>0</v>
      </c>
      <c r="M148" s="251"/>
      <c r="N148" s="253">
        <f t="shared" si="25"/>
        <v>0</v>
      </c>
      <c r="O148" s="247"/>
      <c r="P148" s="247"/>
      <c r="Q148" s="247"/>
      <c r="R148" s="134"/>
      <c r="T148" s="165" t="s">
        <v>3</v>
      </c>
      <c r="U148" s="40" t="s">
        <v>41</v>
      </c>
      <c r="V148" s="32"/>
      <c r="W148" s="166">
        <f t="shared" si="26"/>
        <v>0</v>
      </c>
      <c r="X148" s="166">
        <v>0</v>
      </c>
      <c r="Y148" s="166">
        <f t="shared" si="27"/>
        <v>0</v>
      </c>
      <c r="Z148" s="166">
        <v>0</v>
      </c>
      <c r="AA148" s="167">
        <f t="shared" si="28"/>
        <v>0</v>
      </c>
      <c r="AR148" s="14" t="s">
        <v>859</v>
      </c>
      <c r="AT148" s="14" t="s">
        <v>203</v>
      </c>
      <c r="AU148" s="14" t="s">
        <v>81</v>
      </c>
      <c r="AY148" s="14" t="s">
        <v>163</v>
      </c>
      <c r="BE148" s="110">
        <f t="shared" si="29"/>
        <v>0</v>
      </c>
      <c r="BF148" s="110">
        <f t="shared" si="30"/>
        <v>0</v>
      </c>
      <c r="BG148" s="110">
        <f t="shared" si="31"/>
        <v>0</v>
      </c>
      <c r="BH148" s="110">
        <f t="shared" si="32"/>
        <v>0</v>
      </c>
      <c r="BI148" s="110">
        <f t="shared" si="33"/>
        <v>0</v>
      </c>
      <c r="BJ148" s="14" t="s">
        <v>85</v>
      </c>
      <c r="BK148" s="110">
        <f t="shared" si="34"/>
        <v>0</v>
      </c>
      <c r="BL148" s="14" t="s">
        <v>420</v>
      </c>
      <c r="BM148" s="14" t="s">
        <v>356</v>
      </c>
    </row>
    <row r="149" spans="2:65" s="1" customFormat="1" ht="22.5" customHeight="1" x14ac:dyDescent="0.3">
      <c r="B149" s="132"/>
      <c r="C149" s="168" t="s">
        <v>264</v>
      </c>
      <c r="D149" s="168" t="s">
        <v>203</v>
      </c>
      <c r="E149" s="169" t="s">
        <v>1011</v>
      </c>
      <c r="F149" s="250" t="s">
        <v>1012</v>
      </c>
      <c r="G149" s="251"/>
      <c r="H149" s="251"/>
      <c r="I149" s="251"/>
      <c r="J149" s="170" t="s">
        <v>647</v>
      </c>
      <c r="K149" s="171">
        <v>11</v>
      </c>
      <c r="L149" s="252">
        <v>0</v>
      </c>
      <c r="M149" s="251"/>
      <c r="N149" s="253">
        <f t="shared" si="25"/>
        <v>0</v>
      </c>
      <c r="O149" s="247"/>
      <c r="P149" s="247"/>
      <c r="Q149" s="247"/>
      <c r="R149" s="134"/>
      <c r="T149" s="165" t="s">
        <v>3</v>
      </c>
      <c r="U149" s="40" t="s">
        <v>41</v>
      </c>
      <c r="V149" s="32"/>
      <c r="W149" s="166">
        <f t="shared" si="26"/>
        <v>0</v>
      </c>
      <c r="X149" s="166">
        <v>0</v>
      </c>
      <c r="Y149" s="166">
        <f t="shared" si="27"/>
        <v>0</v>
      </c>
      <c r="Z149" s="166">
        <v>0</v>
      </c>
      <c r="AA149" s="167">
        <f t="shared" si="28"/>
        <v>0</v>
      </c>
      <c r="AR149" s="14" t="s">
        <v>859</v>
      </c>
      <c r="AT149" s="14" t="s">
        <v>203</v>
      </c>
      <c r="AU149" s="14" t="s">
        <v>81</v>
      </c>
      <c r="AY149" s="14" t="s">
        <v>163</v>
      </c>
      <c r="BE149" s="110">
        <f t="shared" si="29"/>
        <v>0</v>
      </c>
      <c r="BF149" s="110">
        <f t="shared" si="30"/>
        <v>0</v>
      </c>
      <c r="BG149" s="110">
        <f t="shared" si="31"/>
        <v>0</v>
      </c>
      <c r="BH149" s="110">
        <f t="shared" si="32"/>
        <v>0</v>
      </c>
      <c r="BI149" s="110">
        <f t="shared" si="33"/>
        <v>0</v>
      </c>
      <c r="BJ149" s="14" t="s">
        <v>85</v>
      </c>
      <c r="BK149" s="110">
        <f t="shared" si="34"/>
        <v>0</v>
      </c>
      <c r="BL149" s="14" t="s">
        <v>420</v>
      </c>
      <c r="BM149" s="14" t="s">
        <v>364</v>
      </c>
    </row>
    <row r="150" spans="2:65" s="1" customFormat="1" ht="22.5" customHeight="1" x14ac:dyDescent="0.3">
      <c r="B150" s="132"/>
      <c r="C150" s="168" t="s">
        <v>268</v>
      </c>
      <c r="D150" s="168" t="s">
        <v>203</v>
      </c>
      <c r="E150" s="169" t="s">
        <v>1013</v>
      </c>
      <c r="F150" s="250" t="s">
        <v>1014</v>
      </c>
      <c r="G150" s="251"/>
      <c r="H150" s="251"/>
      <c r="I150" s="251"/>
      <c r="J150" s="170" t="s">
        <v>647</v>
      </c>
      <c r="K150" s="171">
        <v>1</v>
      </c>
      <c r="L150" s="252">
        <v>0</v>
      </c>
      <c r="M150" s="251"/>
      <c r="N150" s="253">
        <f t="shared" si="25"/>
        <v>0</v>
      </c>
      <c r="O150" s="247"/>
      <c r="P150" s="247"/>
      <c r="Q150" s="247"/>
      <c r="R150" s="134"/>
      <c r="T150" s="165" t="s">
        <v>3</v>
      </c>
      <c r="U150" s="40" t="s">
        <v>41</v>
      </c>
      <c r="V150" s="32"/>
      <c r="W150" s="166">
        <f t="shared" si="26"/>
        <v>0</v>
      </c>
      <c r="X150" s="166">
        <v>0</v>
      </c>
      <c r="Y150" s="166">
        <f t="shared" si="27"/>
        <v>0</v>
      </c>
      <c r="Z150" s="166">
        <v>0</v>
      </c>
      <c r="AA150" s="167">
        <f t="shared" si="28"/>
        <v>0</v>
      </c>
      <c r="AR150" s="14" t="s">
        <v>859</v>
      </c>
      <c r="AT150" s="14" t="s">
        <v>203</v>
      </c>
      <c r="AU150" s="14" t="s">
        <v>81</v>
      </c>
      <c r="AY150" s="14" t="s">
        <v>163</v>
      </c>
      <c r="BE150" s="110">
        <f t="shared" si="29"/>
        <v>0</v>
      </c>
      <c r="BF150" s="110">
        <f t="shared" si="30"/>
        <v>0</v>
      </c>
      <c r="BG150" s="110">
        <f t="shared" si="31"/>
        <v>0</v>
      </c>
      <c r="BH150" s="110">
        <f t="shared" si="32"/>
        <v>0</v>
      </c>
      <c r="BI150" s="110">
        <f t="shared" si="33"/>
        <v>0</v>
      </c>
      <c r="BJ150" s="14" t="s">
        <v>85</v>
      </c>
      <c r="BK150" s="110">
        <f t="shared" si="34"/>
        <v>0</v>
      </c>
      <c r="BL150" s="14" t="s">
        <v>420</v>
      </c>
      <c r="BM150" s="14" t="s">
        <v>372</v>
      </c>
    </row>
    <row r="151" spans="2:65" s="1" customFormat="1" ht="22.5" customHeight="1" x14ac:dyDescent="0.3">
      <c r="B151" s="132"/>
      <c r="C151" s="168" t="s">
        <v>272</v>
      </c>
      <c r="D151" s="168" t="s">
        <v>203</v>
      </c>
      <c r="E151" s="169" t="s">
        <v>1015</v>
      </c>
      <c r="F151" s="250" t="s">
        <v>1016</v>
      </c>
      <c r="G151" s="251"/>
      <c r="H151" s="251"/>
      <c r="I151" s="251"/>
      <c r="J151" s="170" t="s">
        <v>647</v>
      </c>
      <c r="K151" s="171">
        <v>1</v>
      </c>
      <c r="L151" s="252">
        <v>0</v>
      </c>
      <c r="M151" s="251"/>
      <c r="N151" s="253">
        <f t="shared" si="25"/>
        <v>0</v>
      </c>
      <c r="O151" s="247"/>
      <c r="P151" s="247"/>
      <c r="Q151" s="247"/>
      <c r="R151" s="134"/>
      <c r="T151" s="165" t="s">
        <v>3</v>
      </c>
      <c r="U151" s="40" t="s">
        <v>41</v>
      </c>
      <c r="V151" s="32"/>
      <c r="W151" s="166">
        <f t="shared" si="26"/>
        <v>0</v>
      </c>
      <c r="X151" s="166">
        <v>0</v>
      </c>
      <c r="Y151" s="166">
        <f t="shared" si="27"/>
        <v>0</v>
      </c>
      <c r="Z151" s="166">
        <v>0</v>
      </c>
      <c r="AA151" s="167">
        <f t="shared" si="28"/>
        <v>0</v>
      </c>
      <c r="AR151" s="14" t="s">
        <v>859</v>
      </c>
      <c r="AT151" s="14" t="s">
        <v>203</v>
      </c>
      <c r="AU151" s="14" t="s">
        <v>81</v>
      </c>
      <c r="AY151" s="14" t="s">
        <v>163</v>
      </c>
      <c r="BE151" s="110">
        <f t="shared" si="29"/>
        <v>0</v>
      </c>
      <c r="BF151" s="110">
        <f t="shared" si="30"/>
        <v>0</v>
      </c>
      <c r="BG151" s="110">
        <f t="shared" si="31"/>
        <v>0</v>
      </c>
      <c r="BH151" s="110">
        <f t="shared" si="32"/>
        <v>0</v>
      </c>
      <c r="BI151" s="110">
        <f t="shared" si="33"/>
        <v>0</v>
      </c>
      <c r="BJ151" s="14" t="s">
        <v>85</v>
      </c>
      <c r="BK151" s="110">
        <f t="shared" si="34"/>
        <v>0</v>
      </c>
      <c r="BL151" s="14" t="s">
        <v>420</v>
      </c>
      <c r="BM151" s="14" t="s">
        <v>380</v>
      </c>
    </row>
    <row r="152" spans="2:65" s="1" customFormat="1" ht="22.5" customHeight="1" x14ac:dyDescent="0.3">
      <c r="B152" s="132"/>
      <c r="C152" s="168" t="s">
        <v>276</v>
      </c>
      <c r="D152" s="168" t="s">
        <v>203</v>
      </c>
      <c r="E152" s="169" t="s">
        <v>1017</v>
      </c>
      <c r="F152" s="250" t="s">
        <v>1018</v>
      </c>
      <c r="G152" s="251"/>
      <c r="H152" s="251"/>
      <c r="I152" s="251"/>
      <c r="J152" s="170" t="s">
        <v>647</v>
      </c>
      <c r="K152" s="171">
        <v>1</v>
      </c>
      <c r="L152" s="252">
        <v>0</v>
      </c>
      <c r="M152" s="251"/>
      <c r="N152" s="253">
        <f t="shared" si="25"/>
        <v>0</v>
      </c>
      <c r="O152" s="247"/>
      <c r="P152" s="247"/>
      <c r="Q152" s="247"/>
      <c r="R152" s="134"/>
      <c r="T152" s="165" t="s">
        <v>3</v>
      </c>
      <c r="U152" s="40" t="s">
        <v>41</v>
      </c>
      <c r="V152" s="32"/>
      <c r="W152" s="166">
        <f t="shared" si="26"/>
        <v>0</v>
      </c>
      <c r="X152" s="166">
        <v>0</v>
      </c>
      <c r="Y152" s="166">
        <f t="shared" si="27"/>
        <v>0</v>
      </c>
      <c r="Z152" s="166">
        <v>0</v>
      </c>
      <c r="AA152" s="167">
        <f t="shared" si="28"/>
        <v>0</v>
      </c>
      <c r="AR152" s="14" t="s">
        <v>859</v>
      </c>
      <c r="AT152" s="14" t="s">
        <v>203</v>
      </c>
      <c r="AU152" s="14" t="s">
        <v>81</v>
      </c>
      <c r="AY152" s="14" t="s">
        <v>163</v>
      </c>
      <c r="BE152" s="110">
        <f t="shared" si="29"/>
        <v>0</v>
      </c>
      <c r="BF152" s="110">
        <f t="shared" si="30"/>
        <v>0</v>
      </c>
      <c r="BG152" s="110">
        <f t="shared" si="31"/>
        <v>0</v>
      </c>
      <c r="BH152" s="110">
        <f t="shared" si="32"/>
        <v>0</v>
      </c>
      <c r="BI152" s="110">
        <f t="shared" si="33"/>
        <v>0</v>
      </c>
      <c r="BJ152" s="14" t="s">
        <v>85</v>
      </c>
      <c r="BK152" s="110">
        <f t="shared" si="34"/>
        <v>0</v>
      </c>
      <c r="BL152" s="14" t="s">
        <v>420</v>
      </c>
      <c r="BM152" s="14" t="s">
        <v>388</v>
      </c>
    </row>
    <row r="153" spans="2:65" s="1" customFormat="1" ht="22.5" customHeight="1" x14ac:dyDescent="0.3">
      <c r="B153" s="132"/>
      <c r="C153" s="168" t="s">
        <v>280</v>
      </c>
      <c r="D153" s="168" t="s">
        <v>203</v>
      </c>
      <c r="E153" s="169" t="s">
        <v>1019</v>
      </c>
      <c r="F153" s="250" t="s">
        <v>1020</v>
      </c>
      <c r="G153" s="251"/>
      <c r="H153" s="251"/>
      <c r="I153" s="251"/>
      <c r="J153" s="170" t="s">
        <v>647</v>
      </c>
      <c r="K153" s="171">
        <v>16</v>
      </c>
      <c r="L153" s="252">
        <v>0</v>
      </c>
      <c r="M153" s="251"/>
      <c r="N153" s="253">
        <f t="shared" si="25"/>
        <v>0</v>
      </c>
      <c r="O153" s="247"/>
      <c r="P153" s="247"/>
      <c r="Q153" s="247"/>
      <c r="R153" s="134"/>
      <c r="T153" s="165" t="s">
        <v>3</v>
      </c>
      <c r="U153" s="40" t="s">
        <v>41</v>
      </c>
      <c r="V153" s="32"/>
      <c r="W153" s="166">
        <f t="shared" si="26"/>
        <v>0</v>
      </c>
      <c r="X153" s="166">
        <v>0</v>
      </c>
      <c r="Y153" s="166">
        <f t="shared" si="27"/>
        <v>0</v>
      </c>
      <c r="Z153" s="166">
        <v>0</v>
      </c>
      <c r="AA153" s="167">
        <f t="shared" si="28"/>
        <v>0</v>
      </c>
      <c r="AR153" s="14" t="s">
        <v>859</v>
      </c>
      <c r="AT153" s="14" t="s">
        <v>203</v>
      </c>
      <c r="AU153" s="14" t="s">
        <v>81</v>
      </c>
      <c r="AY153" s="14" t="s">
        <v>163</v>
      </c>
      <c r="BE153" s="110">
        <f t="shared" si="29"/>
        <v>0</v>
      </c>
      <c r="BF153" s="110">
        <f t="shared" si="30"/>
        <v>0</v>
      </c>
      <c r="BG153" s="110">
        <f t="shared" si="31"/>
        <v>0</v>
      </c>
      <c r="BH153" s="110">
        <f t="shared" si="32"/>
        <v>0</v>
      </c>
      <c r="BI153" s="110">
        <f t="shared" si="33"/>
        <v>0</v>
      </c>
      <c r="BJ153" s="14" t="s">
        <v>85</v>
      </c>
      <c r="BK153" s="110">
        <f t="shared" si="34"/>
        <v>0</v>
      </c>
      <c r="BL153" s="14" t="s">
        <v>420</v>
      </c>
      <c r="BM153" s="14" t="s">
        <v>396</v>
      </c>
    </row>
    <row r="154" spans="2:65" s="1" customFormat="1" ht="22.5" customHeight="1" x14ac:dyDescent="0.3">
      <c r="B154" s="132"/>
      <c r="C154" s="168" t="s">
        <v>284</v>
      </c>
      <c r="D154" s="168" t="s">
        <v>203</v>
      </c>
      <c r="E154" s="169" t="s">
        <v>1021</v>
      </c>
      <c r="F154" s="250" t="s">
        <v>1022</v>
      </c>
      <c r="G154" s="251"/>
      <c r="H154" s="251"/>
      <c r="I154" s="251"/>
      <c r="J154" s="170" t="s">
        <v>647</v>
      </c>
      <c r="K154" s="171">
        <v>25</v>
      </c>
      <c r="L154" s="252">
        <v>0</v>
      </c>
      <c r="M154" s="251"/>
      <c r="N154" s="253">
        <f t="shared" si="25"/>
        <v>0</v>
      </c>
      <c r="O154" s="247"/>
      <c r="P154" s="247"/>
      <c r="Q154" s="247"/>
      <c r="R154" s="134"/>
      <c r="T154" s="165" t="s">
        <v>3</v>
      </c>
      <c r="U154" s="40" t="s">
        <v>41</v>
      </c>
      <c r="V154" s="32"/>
      <c r="W154" s="166">
        <f t="shared" si="26"/>
        <v>0</v>
      </c>
      <c r="X154" s="166">
        <v>0</v>
      </c>
      <c r="Y154" s="166">
        <f t="shared" si="27"/>
        <v>0</v>
      </c>
      <c r="Z154" s="166">
        <v>0</v>
      </c>
      <c r="AA154" s="167">
        <f t="shared" si="28"/>
        <v>0</v>
      </c>
      <c r="AR154" s="14" t="s">
        <v>859</v>
      </c>
      <c r="AT154" s="14" t="s">
        <v>203</v>
      </c>
      <c r="AU154" s="14" t="s">
        <v>81</v>
      </c>
      <c r="AY154" s="14" t="s">
        <v>163</v>
      </c>
      <c r="BE154" s="110">
        <f t="shared" si="29"/>
        <v>0</v>
      </c>
      <c r="BF154" s="110">
        <f t="shared" si="30"/>
        <v>0</v>
      </c>
      <c r="BG154" s="110">
        <f t="shared" si="31"/>
        <v>0</v>
      </c>
      <c r="BH154" s="110">
        <f t="shared" si="32"/>
        <v>0</v>
      </c>
      <c r="BI154" s="110">
        <f t="shared" si="33"/>
        <v>0</v>
      </c>
      <c r="BJ154" s="14" t="s">
        <v>85</v>
      </c>
      <c r="BK154" s="110">
        <f t="shared" si="34"/>
        <v>0</v>
      </c>
      <c r="BL154" s="14" t="s">
        <v>420</v>
      </c>
      <c r="BM154" s="14" t="s">
        <v>404</v>
      </c>
    </row>
    <row r="155" spans="2:65" s="1" customFormat="1" ht="22.5" customHeight="1" x14ac:dyDescent="0.3">
      <c r="B155" s="132"/>
      <c r="C155" s="168" t="s">
        <v>288</v>
      </c>
      <c r="D155" s="168" t="s">
        <v>203</v>
      </c>
      <c r="E155" s="169" t="s">
        <v>1023</v>
      </c>
      <c r="F155" s="250" t="s">
        <v>1024</v>
      </c>
      <c r="G155" s="251"/>
      <c r="H155" s="251"/>
      <c r="I155" s="251"/>
      <c r="J155" s="170" t="s">
        <v>647</v>
      </c>
      <c r="K155" s="171">
        <v>70</v>
      </c>
      <c r="L155" s="252">
        <v>0</v>
      </c>
      <c r="M155" s="251"/>
      <c r="N155" s="253">
        <f t="shared" si="25"/>
        <v>0</v>
      </c>
      <c r="O155" s="247"/>
      <c r="P155" s="247"/>
      <c r="Q155" s="247"/>
      <c r="R155" s="134"/>
      <c r="T155" s="165" t="s">
        <v>3</v>
      </c>
      <c r="U155" s="40" t="s">
        <v>41</v>
      </c>
      <c r="V155" s="32"/>
      <c r="W155" s="166">
        <f t="shared" si="26"/>
        <v>0</v>
      </c>
      <c r="X155" s="166">
        <v>0</v>
      </c>
      <c r="Y155" s="166">
        <f t="shared" si="27"/>
        <v>0</v>
      </c>
      <c r="Z155" s="166">
        <v>0</v>
      </c>
      <c r="AA155" s="167">
        <f t="shared" si="28"/>
        <v>0</v>
      </c>
      <c r="AR155" s="14" t="s">
        <v>859</v>
      </c>
      <c r="AT155" s="14" t="s">
        <v>203</v>
      </c>
      <c r="AU155" s="14" t="s">
        <v>81</v>
      </c>
      <c r="AY155" s="14" t="s">
        <v>163</v>
      </c>
      <c r="BE155" s="110">
        <f t="shared" si="29"/>
        <v>0</v>
      </c>
      <c r="BF155" s="110">
        <f t="shared" si="30"/>
        <v>0</v>
      </c>
      <c r="BG155" s="110">
        <f t="shared" si="31"/>
        <v>0</v>
      </c>
      <c r="BH155" s="110">
        <f t="shared" si="32"/>
        <v>0</v>
      </c>
      <c r="BI155" s="110">
        <f t="shared" si="33"/>
        <v>0</v>
      </c>
      <c r="BJ155" s="14" t="s">
        <v>85</v>
      </c>
      <c r="BK155" s="110">
        <f t="shared" si="34"/>
        <v>0</v>
      </c>
      <c r="BL155" s="14" t="s">
        <v>420</v>
      </c>
      <c r="BM155" s="14" t="s">
        <v>412</v>
      </c>
    </row>
    <row r="156" spans="2:65" s="1" customFormat="1" ht="31.5" customHeight="1" x14ac:dyDescent="0.3">
      <c r="B156" s="132"/>
      <c r="C156" s="168" t="s">
        <v>292</v>
      </c>
      <c r="D156" s="168" t="s">
        <v>203</v>
      </c>
      <c r="E156" s="169" t="s">
        <v>1025</v>
      </c>
      <c r="F156" s="250" t="s">
        <v>1026</v>
      </c>
      <c r="G156" s="251"/>
      <c r="H156" s="251"/>
      <c r="I156" s="251"/>
      <c r="J156" s="170" t="s">
        <v>647</v>
      </c>
      <c r="K156" s="171">
        <v>40</v>
      </c>
      <c r="L156" s="252">
        <v>0</v>
      </c>
      <c r="M156" s="251"/>
      <c r="N156" s="253">
        <f t="shared" si="25"/>
        <v>0</v>
      </c>
      <c r="O156" s="247"/>
      <c r="P156" s="247"/>
      <c r="Q156" s="247"/>
      <c r="R156" s="134"/>
      <c r="T156" s="165" t="s">
        <v>3</v>
      </c>
      <c r="U156" s="40" t="s">
        <v>41</v>
      </c>
      <c r="V156" s="32"/>
      <c r="W156" s="166">
        <f t="shared" si="26"/>
        <v>0</v>
      </c>
      <c r="X156" s="166">
        <v>0</v>
      </c>
      <c r="Y156" s="166">
        <f t="shared" si="27"/>
        <v>0</v>
      </c>
      <c r="Z156" s="166">
        <v>0</v>
      </c>
      <c r="AA156" s="167">
        <f t="shared" si="28"/>
        <v>0</v>
      </c>
      <c r="AR156" s="14" t="s">
        <v>859</v>
      </c>
      <c r="AT156" s="14" t="s">
        <v>203</v>
      </c>
      <c r="AU156" s="14" t="s">
        <v>81</v>
      </c>
      <c r="AY156" s="14" t="s">
        <v>163</v>
      </c>
      <c r="BE156" s="110">
        <f t="shared" si="29"/>
        <v>0</v>
      </c>
      <c r="BF156" s="110">
        <f t="shared" si="30"/>
        <v>0</v>
      </c>
      <c r="BG156" s="110">
        <f t="shared" si="31"/>
        <v>0</v>
      </c>
      <c r="BH156" s="110">
        <f t="shared" si="32"/>
        <v>0</v>
      </c>
      <c r="BI156" s="110">
        <f t="shared" si="33"/>
        <v>0</v>
      </c>
      <c r="BJ156" s="14" t="s">
        <v>85</v>
      </c>
      <c r="BK156" s="110">
        <f t="shared" si="34"/>
        <v>0</v>
      </c>
      <c r="BL156" s="14" t="s">
        <v>420</v>
      </c>
      <c r="BM156" s="14" t="s">
        <v>420</v>
      </c>
    </row>
    <row r="157" spans="2:65" s="1" customFormat="1" ht="22.5" customHeight="1" x14ac:dyDescent="0.3">
      <c r="B157" s="132"/>
      <c r="C157" s="168" t="s">
        <v>296</v>
      </c>
      <c r="D157" s="168" t="s">
        <v>203</v>
      </c>
      <c r="E157" s="169" t="s">
        <v>1027</v>
      </c>
      <c r="F157" s="250" t="s">
        <v>1028</v>
      </c>
      <c r="G157" s="251"/>
      <c r="H157" s="251"/>
      <c r="I157" s="251"/>
      <c r="J157" s="170" t="s">
        <v>647</v>
      </c>
      <c r="K157" s="171">
        <v>5</v>
      </c>
      <c r="L157" s="252">
        <v>0</v>
      </c>
      <c r="M157" s="251"/>
      <c r="N157" s="253">
        <f t="shared" si="25"/>
        <v>0</v>
      </c>
      <c r="O157" s="247"/>
      <c r="P157" s="247"/>
      <c r="Q157" s="247"/>
      <c r="R157" s="134"/>
      <c r="T157" s="165" t="s">
        <v>3</v>
      </c>
      <c r="U157" s="40" t="s">
        <v>41</v>
      </c>
      <c r="V157" s="32"/>
      <c r="W157" s="166">
        <f t="shared" si="26"/>
        <v>0</v>
      </c>
      <c r="X157" s="166">
        <v>0</v>
      </c>
      <c r="Y157" s="166">
        <f t="shared" si="27"/>
        <v>0</v>
      </c>
      <c r="Z157" s="166">
        <v>0</v>
      </c>
      <c r="AA157" s="167">
        <f t="shared" si="28"/>
        <v>0</v>
      </c>
      <c r="AR157" s="14" t="s">
        <v>859</v>
      </c>
      <c r="AT157" s="14" t="s">
        <v>203</v>
      </c>
      <c r="AU157" s="14" t="s">
        <v>81</v>
      </c>
      <c r="AY157" s="14" t="s">
        <v>163</v>
      </c>
      <c r="BE157" s="110">
        <f t="shared" si="29"/>
        <v>0</v>
      </c>
      <c r="BF157" s="110">
        <f t="shared" si="30"/>
        <v>0</v>
      </c>
      <c r="BG157" s="110">
        <f t="shared" si="31"/>
        <v>0</v>
      </c>
      <c r="BH157" s="110">
        <f t="shared" si="32"/>
        <v>0</v>
      </c>
      <c r="BI157" s="110">
        <f t="shared" si="33"/>
        <v>0</v>
      </c>
      <c r="BJ157" s="14" t="s">
        <v>85</v>
      </c>
      <c r="BK157" s="110">
        <f t="shared" si="34"/>
        <v>0</v>
      </c>
      <c r="BL157" s="14" t="s">
        <v>420</v>
      </c>
      <c r="BM157" s="14" t="s">
        <v>428</v>
      </c>
    </row>
    <row r="158" spans="2:65" s="1" customFormat="1" ht="22.5" customHeight="1" x14ac:dyDescent="0.3">
      <c r="B158" s="132"/>
      <c r="C158" s="168" t="s">
        <v>300</v>
      </c>
      <c r="D158" s="168" t="s">
        <v>203</v>
      </c>
      <c r="E158" s="169" t="s">
        <v>1029</v>
      </c>
      <c r="F158" s="250" t="s">
        <v>1030</v>
      </c>
      <c r="G158" s="251"/>
      <c r="H158" s="251"/>
      <c r="I158" s="251"/>
      <c r="J158" s="170" t="s">
        <v>647</v>
      </c>
      <c r="K158" s="171">
        <v>12</v>
      </c>
      <c r="L158" s="252">
        <v>0</v>
      </c>
      <c r="M158" s="251"/>
      <c r="N158" s="253">
        <f t="shared" si="25"/>
        <v>0</v>
      </c>
      <c r="O158" s="247"/>
      <c r="P158" s="247"/>
      <c r="Q158" s="247"/>
      <c r="R158" s="134"/>
      <c r="T158" s="165" t="s">
        <v>3</v>
      </c>
      <c r="U158" s="40" t="s">
        <v>41</v>
      </c>
      <c r="V158" s="32"/>
      <c r="W158" s="166">
        <f t="shared" si="26"/>
        <v>0</v>
      </c>
      <c r="X158" s="166">
        <v>0</v>
      </c>
      <c r="Y158" s="166">
        <f t="shared" si="27"/>
        <v>0</v>
      </c>
      <c r="Z158" s="166">
        <v>0</v>
      </c>
      <c r="AA158" s="167">
        <f t="shared" si="28"/>
        <v>0</v>
      </c>
      <c r="AR158" s="14" t="s">
        <v>859</v>
      </c>
      <c r="AT158" s="14" t="s">
        <v>203</v>
      </c>
      <c r="AU158" s="14" t="s">
        <v>81</v>
      </c>
      <c r="AY158" s="14" t="s">
        <v>163</v>
      </c>
      <c r="BE158" s="110">
        <f t="shared" si="29"/>
        <v>0</v>
      </c>
      <c r="BF158" s="110">
        <f t="shared" si="30"/>
        <v>0</v>
      </c>
      <c r="BG158" s="110">
        <f t="shared" si="31"/>
        <v>0</v>
      </c>
      <c r="BH158" s="110">
        <f t="shared" si="32"/>
        <v>0</v>
      </c>
      <c r="BI158" s="110">
        <f t="shared" si="33"/>
        <v>0</v>
      </c>
      <c r="BJ158" s="14" t="s">
        <v>85</v>
      </c>
      <c r="BK158" s="110">
        <f t="shared" si="34"/>
        <v>0</v>
      </c>
      <c r="BL158" s="14" t="s">
        <v>420</v>
      </c>
      <c r="BM158" s="14" t="s">
        <v>436</v>
      </c>
    </row>
    <row r="159" spans="2:65" s="1" customFormat="1" ht="22.5" customHeight="1" x14ac:dyDescent="0.3">
      <c r="B159" s="132"/>
      <c r="C159" s="168" t="s">
        <v>304</v>
      </c>
      <c r="D159" s="168" t="s">
        <v>203</v>
      </c>
      <c r="E159" s="169" t="s">
        <v>1031</v>
      </c>
      <c r="F159" s="250" t="s">
        <v>1032</v>
      </c>
      <c r="G159" s="251"/>
      <c r="H159" s="251"/>
      <c r="I159" s="251"/>
      <c r="J159" s="170" t="s">
        <v>647</v>
      </c>
      <c r="K159" s="171">
        <v>5</v>
      </c>
      <c r="L159" s="252">
        <v>0</v>
      </c>
      <c r="M159" s="251"/>
      <c r="N159" s="253">
        <f t="shared" si="25"/>
        <v>0</v>
      </c>
      <c r="O159" s="247"/>
      <c r="P159" s="247"/>
      <c r="Q159" s="247"/>
      <c r="R159" s="134"/>
      <c r="T159" s="165" t="s">
        <v>3</v>
      </c>
      <c r="U159" s="40" t="s">
        <v>41</v>
      </c>
      <c r="V159" s="32"/>
      <c r="W159" s="166">
        <f t="shared" si="26"/>
        <v>0</v>
      </c>
      <c r="X159" s="166">
        <v>0</v>
      </c>
      <c r="Y159" s="166">
        <f t="shared" si="27"/>
        <v>0</v>
      </c>
      <c r="Z159" s="166">
        <v>0</v>
      </c>
      <c r="AA159" s="167">
        <f t="shared" si="28"/>
        <v>0</v>
      </c>
      <c r="AR159" s="14" t="s">
        <v>859</v>
      </c>
      <c r="AT159" s="14" t="s">
        <v>203</v>
      </c>
      <c r="AU159" s="14" t="s">
        <v>81</v>
      </c>
      <c r="AY159" s="14" t="s">
        <v>163</v>
      </c>
      <c r="BE159" s="110">
        <f t="shared" si="29"/>
        <v>0</v>
      </c>
      <c r="BF159" s="110">
        <f t="shared" si="30"/>
        <v>0</v>
      </c>
      <c r="BG159" s="110">
        <f t="shared" si="31"/>
        <v>0</v>
      </c>
      <c r="BH159" s="110">
        <f t="shared" si="32"/>
        <v>0</v>
      </c>
      <c r="BI159" s="110">
        <f t="shared" si="33"/>
        <v>0</v>
      </c>
      <c r="BJ159" s="14" t="s">
        <v>85</v>
      </c>
      <c r="BK159" s="110">
        <f t="shared" si="34"/>
        <v>0</v>
      </c>
      <c r="BL159" s="14" t="s">
        <v>420</v>
      </c>
      <c r="BM159" s="14" t="s">
        <v>444</v>
      </c>
    </row>
    <row r="160" spans="2:65" s="1" customFormat="1" ht="22.5" customHeight="1" x14ac:dyDescent="0.3">
      <c r="B160" s="132"/>
      <c r="C160" s="168" t="s">
        <v>308</v>
      </c>
      <c r="D160" s="168" t="s">
        <v>203</v>
      </c>
      <c r="E160" s="169" t="s">
        <v>1033</v>
      </c>
      <c r="F160" s="250" t="s">
        <v>1034</v>
      </c>
      <c r="G160" s="251"/>
      <c r="H160" s="251"/>
      <c r="I160" s="251"/>
      <c r="J160" s="170" t="s">
        <v>647</v>
      </c>
      <c r="K160" s="171">
        <v>1</v>
      </c>
      <c r="L160" s="252">
        <v>0</v>
      </c>
      <c r="M160" s="251"/>
      <c r="N160" s="253">
        <f t="shared" si="25"/>
        <v>0</v>
      </c>
      <c r="O160" s="247"/>
      <c r="P160" s="247"/>
      <c r="Q160" s="247"/>
      <c r="R160" s="134"/>
      <c r="T160" s="165" t="s">
        <v>3</v>
      </c>
      <c r="U160" s="40" t="s">
        <v>41</v>
      </c>
      <c r="V160" s="32"/>
      <c r="W160" s="166">
        <f t="shared" si="26"/>
        <v>0</v>
      </c>
      <c r="X160" s="166">
        <v>0</v>
      </c>
      <c r="Y160" s="166">
        <f t="shared" si="27"/>
        <v>0</v>
      </c>
      <c r="Z160" s="166">
        <v>0</v>
      </c>
      <c r="AA160" s="167">
        <f t="shared" si="28"/>
        <v>0</v>
      </c>
      <c r="AR160" s="14" t="s">
        <v>859</v>
      </c>
      <c r="AT160" s="14" t="s">
        <v>203</v>
      </c>
      <c r="AU160" s="14" t="s">
        <v>81</v>
      </c>
      <c r="AY160" s="14" t="s">
        <v>163</v>
      </c>
      <c r="BE160" s="110">
        <f t="shared" si="29"/>
        <v>0</v>
      </c>
      <c r="BF160" s="110">
        <f t="shared" si="30"/>
        <v>0</v>
      </c>
      <c r="BG160" s="110">
        <f t="shared" si="31"/>
        <v>0</v>
      </c>
      <c r="BH160" s="110">
        <f t="shared" si="32"/>
        <v>0</v>
      </c>
      <c r="BI160" s="110">
        <f t="shared" si="33"/>
        <v>0</v>
      </c>
      <c r="BJ160" s="14" t="s">
        <v>85</v>
      </c>
      <c r="BK160" s="110">
        <f t="shared" si="34"/>
        <v>0</v>
      </c>
      <c r="BL160" s="14" t="s">
        <v>420</v>
      </c>
      <c r="BM160" s="14" t="s">
        <v>452</v>
      </c>
    </row>
    <row r="161" spans="2:65" s="1" customFormat="1" ht="22.5" customHeight="1" x14ac:dyDescent="0.3">
      <c r="B161" s="132"/>
      <c r="C161" s="168" t="s">
        <v>312</v>
      </c>
      <c r="D161" s="168" t="s">
        <v>203</v>
      </c>
      <c r="E161" s="169" t="s">
        <v>1035</v>
      </c>
      <c r="F161" s="250" t="s">
        <v>1036</v>
      </c>
      <c r="G161" s="251"/>
      <c r="H161" s="251"/>
      <c r="I161" s="251"/>
      <c r="J161" s="170" t="s">
        <v>647</v>
      </c>
      <c r="K161" s="171">
        <v>5</v>
      </c>
      <c r="L161" s="252">
        <v>0</v>
      </c>
      <c r="M161" s="251"/>
      <c r="N161" s="253">
        <f t="shared" si="25"/>
        <v>0</v>
      </c>
      <c r="O161" s="247"/>
      <c r="P161" s="247"/>
      <c r="Q161" s="247"/>
      <c r="R161" s="134"/>
      <c r="T161" s="165" t="s">
        <v>3</v>
      </c>
      <c r="U161" s="40" t="s">
        <v>41</v>
      </c>
      <c r="V161" s="32"/>
      <c r="W161" s="166">
        <f t="shared" si="26"/>
        <v>0</v>
      </c>
      <c r="X161" s="166">
        <v>0</v>
      </c>
      <c r="Y161" s="166">
        <f t="shared" si="27"/>
        <v>0</v>
      </c>
      <c r="Z161" s="166">
        <v>0</v>
      </c>
      <c r="AA161" s="167">
        <f t="shared" si="28"/>
        <v>0</v>
      </c>
      <c r="AR161" s="14" t="s">
        <v>859</v>
      </c>
      <c r="AT161" s="14" t="s">
        <v>203</v>
      </c>
      <c r="AU161" s="14" t="s">
        <v>81</v>
      </c>
      <c r="AY161" s="14" t="s">
        <v>163</v>
      </c>
      <c r="BE161" s="110">
        <f t="shared" si="29"/>
        <v>0</v>
      </c>
      <c r="BF161" s="110">
        <f t="shared" si="30"/>
        <v>0</v>
      </c>
      <c r="BG161" s="110">
        <f t="shared" si="31"/>
        <v>0</v>
      </c>
      <c r="BH161" s="110">
        <f t="shared" si="32"/>
        <v>0</v>
      </c>
      <c r="BI161" s="110">
        <f t="shared" si="33"/>
        <v>0</v>
      </c>
      <c r="BJ161" s="14" t="s">
        <v>85</v>
      </c>
      <c r="BK161" s="110">
        <f t="shared" si="34"/>
        <v>0</v>
      </c>
      <c r="BL161" s="14" t="s">
        <v>420</v>
      </c>
      <c r="BM161" s="14" t="s">
        <v>461</v>
      </c>
    </row>
    <row r="162" spans="2:65" s="1" customFormat="1" ht="22.5" customHeight="1" x14ac:dyDescent="0.3">
      <c r="B162" s="132"/>
      <c r="C162" s="168" t="s">
        <v>316</v>
      </c>
      <c r="D162" s="168" t="s">
        <v>203</v>
      </c>
      <c r="E162" s="169" t="s">
        <v>1037</v>
      </c>
      <c r="F162" s="250" t="s">
        <v>1038</v>
      </c>
      <c r="G162" s="251"/>
      <c r="H162" s="251"/>
      <c r="I162" s="251"/>
      <c r="J162" s="170" t="s">
        <v>647</v>
      </c>
      <c r="K162" s="171">
        <v>10</v>
      </c>
      <c r="L162" s="252">
        <v>0</v>
      </c>
      <c r="M162" s="251"/>
      <c r="N162" s="253">
        <f t="shared" si="25"/>
        <v>0</v>
      </c>
      <c r="O162" s="247"/>
      <c r="P162" s="247"/>
      <c r="Q162" s="247"/>
      <c r="R162" s="134"/>
      <c r="T162" s="165" t="s">
        <v>3</v>
      </c>
      <c r="U162" s="40" t="s">
        <v>41</v>
      </c>
      <c r="V162" s="32"/>
      <c r="W162" s="166">
        <f t="shared" si="26"/>
        <v>0</v>
      </c>
      <c r="X162" s="166">
        <v>0</v>
      </c>
      <c r="Y162" s="166">
        <f t="shared" si="27"/>
        <v>0</v>
      </c>
      <c r="Z162" s="166">
        <v>0</v>
      </c>
      <c r="AA162" s="167">
        <f t="shared" si="28"/>
        <v>0</v>
      </c>
      <c r="AR162" s="14" t="s">
        <v>859</v>
      </c>
      <c r="AT162" s="14" t="s">
        <v>203</v>
      </c>
      <c r="AU162" s="14" t="s">
        <v>81</v>
      </c>
      <c r="AY162" s="14" t="s">
        <v>163</v>
      </c>
      <c r="BE162" s="110">
        <f t="shared" si="29"/>
        <v>0</v>
      </c>
      <c r="BF162" s="110">
        <f t="shared" si="30"/>
        <v>0</v>
      </c>
      <c r="BG162" s="110">
        <f t="shared" si="31"/>
        <v>0</v>
      </c>
      <c r="BH162" s="110">
        <f t="shared" si="32"/>
        <v>0</v>
      </c>
      <c r="BI162" s="110">
        <f t="shared" si="33"/>
        <v>0</v>
      </c>
      <c r="BJ162" s="14" t="s">
        <v>85</v>
      </c>
      <c r="BK162" s="110">
        <f t="shared" si="34"/>
        <v>0</v>
      </c>
      <c r="BL162" s="14" t="s">
        <v>420</v>
      </c>
      <c r="BM162" s="14" t="s">
        <v>469</v>
      </c>
    </row>
    <row r="163" spans="2:65" s="1" customFormat="1" ht="22.5" customHeight="1" x14ac:dyDescent="0.3">
      <c r="B163" s="132"/>
      <c r="C163" s="168" t="s">
        <v>320</v>
      </c>
      <c r="D163" s="168" t="s">
        <v>203</v>
      </c>
      <c r="E163" s="169" t="s">
        <v>1039</v>
      </c>
      <c r="F163" s="250" t="s">
        <v>1040</v>
      </c>
      <c r="G163" s="251"/>
      <c r="H163" s="251"/>
      <c r="I163" s="251"/>
      <c r="J163" s="170" t="s">
        <v>647</v>
      </c>
      <c r="K163" s="171">
        <v>5</v>
      </c>
      <c r="L163" s="252">
        <v>0</v>
      </c>
      <c r="M163" s="251"/>
      <c r="N163" s="253">
        <f t="shared" si="25"/>
        <v>0</v>
      </c>
      <c r="O163" s="247"/>
      <c r="P163" s="247"/>
      <c r="Q163" s="247"/>
      <c r="R163" s="134"/>
      <c r="T163" s="165" t="s">
        <v>3</v>
      </c>
      <c r="U163" s="40" t="s">
        <v>41</v>
      </c>
      <c r="V163" s="32"/>
      <c r="W163" s="166">
        <f t="shared" si="26"/>
        <v>0</v>
      </c>
      <c r="X163" s="166">
        <v>0</v>
      </c>
      <c r="Y163" s="166">
        <f t="shared" si="27"/>
        <v>0</v>
      </c>
      <c r="Z163" s="166">
        <v>0</v>
      </c>
      <c r="AA163" s="167">
        <f t="shared" si="28"/>
        <v>0</v>
      </c>
      <c r="AR163" s="14" t="s">
        <v>859</v>
      </c>
      <c r="AT163" s="14" t="s">
        <v>203</v>
      </c>
      <c r="AU163" s="14" t="s">
        <v>81</v>
      </c>
      <c r="AY163" s="14" t="s">
        <v>163</v>
      </c>
      <c r="BE163" s="110">
        <f t="shared" si="29"/>
        <v>0</v>
      </c>
      <c r="BF163" s="110">
        <f t="shared" si="30"/>
        <v>0</v>
      </c>
      <c r="BG163" s="110">
        <f t="shared" si="31"/>
        <v>0</v>
      </c>
      <c r="BH163" s="110">
        <f t="shared" si="32"/>
        <v>0</v>
      </c>
      <c r="BI163" s="110">
        <f t="shared" si="33"/>
        <v>0</v>
      </c>
      <c r="BJ163" s="14" t="s">
        <v>85</v>
      </c>
      <c r="BK163" s="110">
        <f t="shared" si="34"/>
        <v>0</v>
      </c>
      <c r="BL163" s="14" t="s">
        <v>420</v>
      </c>
      <c r="BM163" s="14" t="s">
        <v>477</v>
      </c>
    </row>
    <row r="164" spans="2:65" s="1" customFormat="1" ht="22.5" customHeight="1" x14ac:dyDescent="0.3">
      <c r="B164" s="132"/>
      <c r="C164" s="168" t="s">
        <v>324</v>
      </c>
      <c r="D164" s="168" t="s">
        <v>203</v>
      </c>
      <c r="E164" s="169" t="s">
        <v>1041</v>
      </c>
      <c r="F164" s="250" t="s">
        <v>1042</v>
      </c>
      <c r="G164" s="251"/>
      <c r="H164" s="251"/>
      <c r="I164" s="251"/>
      <c r="J164" s="170" t="s">
        <v>647</v>
      </c>
      <c r="K164" s="171">
        <v>30</v>
      </c>
      <c r="L164" s="252">
        <v>0</v>
      </c>
      <c r="M164" s="251"/>
      <c r="N164" s="253">
        <f t="shared" si="25"/>
        <v>0</v>
      </c>
      <c r="O164" s="247"/>
      <c r="P164" s="247"/>
      <c r="Q164" s="247"/>
      <c r="R164" s="134"/>
      <c r="T164" s="165" t="s">
        <v>3</v>
      </c>
      <c r="U164" s="40" t="s">
        <v>41</v>
      </c>
      <c r="V164" s="32"/>
      <c r="W164" s="166">
        <f t="shared" si="26"/>
        <v>0</v>
      </c>
      <c r="X164" s="166">
        <v>0</v>
      </c>
      <c r="Y164" s="166">
        <f t="shared" si="27"/>
        <v>0</v>
      </c>
      <c r="Z164" s="166">
        <v>0</v>
      </c>
      <c r="AA164" s="167">
        <f t="shared" si="28"/>
        <v>0</v>
      </c>
      <c r="AR164" s="14" t="s">
        <v>859</v>
      </c>
      <c r="AT164" s="14" t="s">
        <v>203</v>
      </c>
      <c r="AU164" s="14" t="s">
        <v>81</v>
      </c>
      <c r="AY164" s="14" t="s">
        <v>163</v>
      </c>
      <c r="BE164" s="110">
        <f t="shared" si="29"/>
        <v>0</v>
      </c>
      <c r="BF164" s="110">
        <f t="shared" si="30"/>
        <v>0</v>
      </c>
      <c r="BG164" s="110">
        <f t="shared" si="31"/>
        <v>0</v>
      </c>
      <c r="BH164" s="110">
        <f t="shared" si="32"/>
        <v>0</v>
      </c>
      <c r="BI164" s="110">
        <f t="shared" si="33"/>
        <v>0</v>
      </c>
      <c r="BJ164" s="14" t="s">
        <v>85</v>
      </c>
      <c r="BK164" s="110">
        <f t="shared" si="34"/>
        <v>0</v>
      </c>
      <c r="BL164" s="14" t="s">
        <v>420</v>
      </c>
      <c r="BM164" s="14" t="s">
        <v>485</v>
      </c>
    </row>
    <row r="165" spans="2:65" s="1" customFormat="1" ht="31.5" customHeight="1" x14ac:dyDescent="0.3">
      <c r="B165" s="132"/>
      <c r="C165" s="161" t="s">
        <v>328</v>
      </c>
      <c r="D165" s="161" t="s">
        <v>164</v>
      </c>
      <c r="E165" s="162" t="s">
        <v>1043</v>
      </c>
      <c r="F165" s="246" t="s">
        <v>1044</v>
      </c>
      <c r="G165" s="247"/>
      <c r="H165" s="247"/>
      <c r="I165" s="247"/>
      <c r="J165" s="163" t="s">
        <v>951</v>
      </c>
      <c r="K165" s="164">
        <v>16</v>
      </c>
      <c r="L165" s="248">
        <v>0</v>
      </c>
      <c r="M165" s="247"/>
      <c r="N165" s="249">
        <f t="shared" si="25"/>
        <v>0</v>
      </c>
      <c r="O165" s="247"/>
      <c r="P165" s="247"/>
      <c r="Q165" s="247"/>
      <c r="R165" s="134"/>
      <c r="T165" s="165" t="s">
        <v>3</v>
      </c>
      <c r="U165" s="40" t="s">
        <v>41</v>
      </c>
      <c r="V165" s="32"/>
      <c r="W165" s="166">
        <f t="shared" si="26"/>
        <v>0</v>
      </c>
      <c r="X165" s="166">
        <v>0</v>
      </c>
      <c r="Y165" s="166">
        <f t="shared" si="27"/>
        <v>0</v>
      </c>
      <c r="Z165" s="166">
        <v>0</v>
      </c>
      <c r="AA165" s="167">
        <f t="shared" si="28"/>
        <v>0</v>
      </c>
      <c r="AR165" s="14" t="s">
        <v>420</v>
      </c>
      <c r="AT165" s="14" t="s">
        <v>164</v>
      </c>
      <c r="AU165" s="14" t="s">
        <v>81</v>
      </c>
      <c r="AY165" s="14" t="s">
        <v>163</v>
      </c>
      <c r="BE165" s="110">
        <f t="shared" si="29"/>
        <v>0</v>
      </c>
      <c r="BF165" s="110">
        <f t="shared" si="30"/>
        <v>0</v>
      </c>
      <c r="BG165" s="110">
        <f t="shared" si="31"/>
        <v>0</v>
      </c>
      <c r="BH165" s="110">
        <f t="shared" si="32"/>
        <v>0</v>
      </c>
      <c r="BI165" s="110">
        <f t="shared" si="33"/>
        <v>0</v>
      </c>
      <c r="BJ165" s="14" t="s">
        <v>85</v>
      </c>
      <c r="BK165" s="110">
        <f t="shared" si="34"/>
        <v>0</v>
      </c>
      <c r="BL165" s="14" t="s">
        <v>420</v>
      </c>
      <c r="BM165" s="14" t="s">
        <v>493</v>
      </c>
    </row>
    <row r="166" spans="2:65" s="1" customFormat="1" ht="31.5" customHeight="1" x14ac:dyDescent="0.3">
      <c r="B166" s="132"/>
      <c r="C166" s="161" t="s">
        <v>332</v>
      </c>
      <c r="D166" s="161" t="s">
        <v>164</v>
      </c>
      <c r="E166" s="162" t="s">
        <v>1045</v>
      </c>
      <c r="F166" s="246" t="s">
        <v>1002</v>
      </c>
      <c r="G166" s="247"/>
      <c r="H166" s="247"/>
      <c r="I166" s="247"/>
      <c r="J166" s="163" t="s">
        <v>951</v>
      </c>
      <c r="K166" s="164">
        <v>1</v>
      </c>
      <c r="L166" s="248">
        <v>0</v>
      </c>
      <c r="M166" s="247"/>
      <c r="N166" s="249">
        <f t="shared" si="25"/>
        <v>0</v>
      </c>
      <c r="O166" s="247"/>
      <c r="P166" s="247"/>
      <c r="Q166" s="247"/>
      <c r="R166" s="134"/>
      <c r="T166" s="165" t="s">
        <v>3</v>
      </c>
      <c r="U166" s="40" t="s">
        <v>41</v>
      </c>
      <c r="V166" s="32"/>
      <c r="W166" s="166">
        <f t="shared" si="26"/>
        <v>0</v>
      </c>
      <c r="X166" s="166">
        <v>0</v>
      </c>
      <c r="Y166" s="166">
        <f t="shared" si="27"/>
        <v>0</v>
      </c>
      <c r="Z166" s="166">
        <v>0</v>
      </c>
      <c r="AA166" s="167">
        <f t="shared" si="28"/>
        <v>0</v>
      </c>
      <c r="AR166" s="14" t="s">
        <v>420</v>
      </c>
      <c r="AT166" s="14" t="s">
        <v>164</v>
      </c>
      <c r="AU166" s="14" t="s">
        <v>81</v>
      </c>
      <c r="AY166" s="14" t="s">
        <v>163</v>
      </c>
      <c r="BE166" s="110">
        <f t="shared" si="29"/>
        <v>0</v>
      </c>
      <c r="BF166" s="110">
        <f t="shared" si="30"/>
        <v>0</v>
      </c>
      <c r="BG166" s="110">
        <f t="shared" si="31"/>
        <v>0</v>
      </c>
      <c r="BH166" s="110">
        <f t="shared" si="32"/>
        <v>0</v>
      </c>
      <c r="BI166" s="110">
        <f t="shared" si="33"/>
        <v>0</v>
      </c>
      <c r="BJ166" s="14" t="s">
        <v>85</v>
      </c>
      <c r="BK166" s="110">
        <f t="shared" si="34"/>
        <v>0</v>
      </c>
      <c r="BL166" s="14" t="s">
        <v>420</v>
      </c>
      <c r="BM166" s="14" t="s">
        <v>501</v>
      </c>
    </row>
    <row r="167" spans="2:65" s="1" customFormat="1" ht="22.5" customHeight="1" x14ac:dyDescent="0.3">
      <c r="B167" s="132"/>
      <c r="C167" s="161" t="s">
        <v>336</v>
      </c>
      <c r="D167" s="161" t="s">
        <v>164</v>
      </c>
      <c r="E167" s="162" t="s">
        <v>1046</v>
      </c>
      <c r="F167" s="246" t="s">
        <v>1047</v>
      </c>
      <c r="G167" s="247"/>
      <c r="H167" s="247"/>
      <c r="I167" s="247"/>
      <c r="J167" s="163" t="s">
        <v>554</v>
      </c>
      <c r="K167" s="172">
        <v>0</v>
      </c>
      <c r="L167" s="248">
        <v>0</v>
      </c>
      <c r="M167" s="247"/>
      <c r="N167" s="249">
        <f t="shared" si="25"/>
        <v>0</v>
      </c>
      <c r="O167" s="247"/>
      <c r="P167" s="247"/>
      <c r="Q167" s="247"/>
      <c r="R167" s="134"/>
      <c r="T167" s="165" t="s">
        <v>3</v>
      </c>
      <c r="U167" s="40" t="s">
        <v>41</v>
      </c>
      <c r="V167" s="32"/>
      <c r="W167" s="166">
        <f t="shared" si="26"/>
        <v>0</v>
      </c>
      <c r="X167" s="166">
        <v>0</v>
      </c>
      <c r="Y167" s="166">
        <f t="shared" si="27"/>
        <v>0</v>
      </c>
      <c r="Z167" s="166">
        <v>0</v>
      </c>
      <c r="AA167" s="167">
        <f t="shared" si="28"/>
        <v>0</v>
      </c>
      <c r="AR167" s="14" t="s">
        <v>420</v>
      </c>
      <c r="AT167" s="14" t="s">
        <v>164</v>
      </c>
      <c r="AU167" s="14" t="s">
        <v>81</v>
      </c>
      <c r="AY167" s="14" t="s">
        <v>163</v>
      </c>
      <c r="BE167" s="110">
        <f t="shared" si="29"/>
        <v>0</v>
      </c>
      <c r="BF167" s="110">
        <f t="shared" si="30"/>
        <v>0</v>
      </c>
      <c r="BG167" s="110">
        <f t="shared" si="31"/>
        <v>0</v>
      </c>
      <c r="BH167" s="110">
        <f t="shared" si="32"/>
        <v>0</v>
      </c>
      <c r="BI167" s="110">
        <f t="shared" si="33"/>
        <v>0</v>
      </c>
      <c r="BJ167" s="14" t="s">
        <v>85</v>
      </c>
      <c r="BK167" s="110">
        <f t="shared" si="34"/>
        <v>0</v>
      </c>
      <c r="BL167" s="14" t="s">
        <v>420</v>
      </c>
      <c r="BM167" s="14" t="s">
        <v>509</v>
      </c>
    </row>
    <row r="168" spans="2:65" s="1" customFormat="1" ht="22.5" customHeight="1" x14ac:dyDescent="0.3">
      <c r="B168" s="132"/>
      <c r="C168" s="161" t="s">
        <v>340</v>
      </c>
      <c r="D168" s="161" t="s">
        <v>164</v>
      </c>
      <c r="E168" s="162" t="s">
        <v>1048</v>
      </c>
      <c r="F168" s="246" t="s">
        <v>1049</v>
      </c>
      <c r="G168" s="247"/>
      <c r="H168" s="247"/>
      <c r="I168" s="247"/>
      <c r="J168" s="163" t="s">
        <v>978</v>
      </c>
      <c r="K168" s="164">
        <v>30</v>
      </c>
      <c r="L168" s="248">
        <v>0</v>
      </c>
      <c r="M168" s="247"/>
      <c r="N168" s="249">
        <f t="shared" si="25"/>
        <v>0</v>
      </c>
      <c r="O168" s="247"/>
      <c r="P168" s="247"/>
      <c r="Q168" s="247"/>
      <c r="R168" s="134"/>
      <c r="T168" s="165" t="s">
        <v>3</v>
      </c>
      <c r="U168" s="40" t="s">
        <v>41</v>
      </c>
      <c r="V168" s="32"/>
      <c r="W168" s="166">
        <f t="shared" si="26"/>
        <v>0</v>
      </c>
      <c r="X168" s="166">
        <v>0</v>
      </c>
      <c r="Y168" s="166">
        <f t="shared" si="27"/>
        <v>0</v>
      </c>
      <c r="Z168" s="166">
        <v>0</v>
      </c>
      <c r="AA168" s="167">
        <f t="shared" si="28"/>
        <v>0</v>
      </c>
      <c r="AR168" s="14" t="s">
        <v>420</v>
      </c>
      <c r="AT168" s="14" t="s">
        <v>164</v>
      </c>
      <c r="AU168" s="14" t="s">
        <v>81</v>
      </c>
      <c r="AY168" s="14" t="s">
        <v>163</v>
      </c>
      <c r="BE168" s="110">
        <f t="shared" si="29"/>
        <v>0</v>
      </c>
      <c r="BF168" s="110">
        <f t="shared" si="30"/>
        <v>0</v>
      </c>
      <c r="BG168" s="110">
        <f t="shared" si="31"/>
        <v>0</v>
      </c>
      <c r="BH168" s="110">
        <f t="shared" si="32"/>
        <v>0</v>
      </c>
      <c r="BI168" s="110">
        <f t="shared" si="33"/>
        <v>0</v>
      </c>
      <c r="BJ168" s="14" t="s">
        <v>85</v>
      </c>
      <c r="BK168" s="110">
        <f t="shared" si="34"/>
        <v>0</v>
      </c>
      <c r="BL168" s="14" t="s">
        <v>420</v>
      </c>
      <c r="BM168" s="14" t="s">
        <v>517</v>
      </c>
    </row>
    <row r="169" spans="2:65" s="1" customFormat="1" ht="49.9" customHeight="1" x14ac:dyDescent="0.35">
      <c r="B169" s="31"/>
      <c r="C169" s="32"/>
      <c r="D169" s="152" t="s">
        <v>861</v>
      </c>
      <c r="E169" s="32"/>
      <c r="F169" s="32"/>
      <c r="G169" s="32"/>
      <c r="H169" s="32"/>
      <c r="I169" s="32"/>
      <c r="J169" s="32"/>
      <c r="K169" s="32"/>
      <c r="L169" s="32"/>
      <c r="M169" s="32"/>
      <c r="N169" s="266">
        <f t="shared" ref="N169:N174" si="35">BK169</f>
        <v>0</v>
      </c>
      <c r="O169" s="267"/>
      <c r="P169" s="267"/>
      <c r="Q169" s="267"/>
      <c r="R169" s="33"/>
      <c r="T169" s="70"/>
      <c r="U169" s="32"/>
      <c r="V169" s="32"/>
      <c r="W169" s="32"/>
      <c r="X169" s="32"/>
      <c r="Y169" s="32"/>
      <c r="Z169" s="32"/>
      <c r="AA169" s="71"/>
      <c r="AT169" s="14" t="s">
        <v>73</v>
      </c>
      <c r="AU169" s="14" t="s">
        <v>74</v>
      </c>
      <c r="AY169" s="14" t="s">
        <v>862</v>
      </c>
      <c r="BK169" s="110">
        <f>SUM(BK170:BK174)</f>
        <v>0</v>
      </c>
    </row>
    <row r="170" spans="2:65" s="1" customFormat="1" ht="22.35" customHeight="1" x14ac:dyDescent="0.3">
      <c r="B170" s="31"/>
      <c r="C170" s="173" t="s">
        <v>3</v>
      </c>
      <c r="D170" s="173" t="s">
        <v>164</v>
      </c>
      <c r="E170" s="174" t="s">
        <v>3</v>
      </c>
      <c r="F170" s="254" t="s">
        <v>3</v>
      </c>
      <c r="G170" s="255"/>
      <c r="H170" s="255"/>
      <c r="I170" s="255"/>
      <c r="J170" s="175" t="s">
        <v>3</v>
      </c>
      <c r="K170" s="172"/>
      <c r="L170" s="248"/>
      <c r="M170" s="256"/>
      <c r="N170" s="257">
        <f t="shared" si="35"/>
        <v>0</v>
      </c>
      <c r="O170" s="256"/>
      <c r="P170" s="256"/>
      <c r="Q170" s="256"/>
      <c r="R170" s="33"/>
      <c r="T170" s="165" t="s">
        <v>3</v>
      </c>
      <c r="U170" s="176" t="s">
        <v>41</v>
      </c>
      <c r="V170" s="32"/>
      <c r="W170" s="32"/>
      <c r="X170" s="32"/>
      <c r="Y170" s="32"/>
      <c r="Z170" s="32"/>
      <c r="AA170" s="71"/>
      <c r="AT170" s="14" t="s">
        <v>862</v>
      </c>
      <c r="AU170" s="14" t="s">
        <v>81</v>
      </c>
      <c r="AY170" s="14" t="s">
        <v>862</v>
      </c>
      <c r="BE170" s="110">
        <f>IF(U170="základná",N170,0)</f>
        <v>0</v>
      </c>
      <c r="BF170" s="110">
        <f>IF(U170="znížená",N170,0)</f>
        <v>0</v>
      </c>
      <c r="BG170" s="110">
        <f>IF(U170="zákl. prenesená",N170,0)</f>
        <v>0</v>
      </c>
      <c r="BH170" s="110">
        <f>IF(U170="zníž. prenesená",N170,0)</f>
        <v>0</v>
      </c>
      <c r="BI170" s="110">
        <f>IF(U170="nulová",N170,0)</f>
        <v>0</v>
      </c>
      <c r="BJ170" s="14" t="s">
        <v>85</v>
      </c>
      <c r="BK170" s="110">
        <f>L170*K170</f>
        <v>0</v>
      </c>
    </row>
    <row r="171" spans="2:65" s="1" customFormat="1" ht="22.35" customHeight="1" x14ac:dyDescent="0.3">
      <c r="B171" s="31"/>
      <c r="C171" s="173" t="s">
        <v>3</v>
      </c>
      <c r="D171" s="173" t="s">
        <v>164</v>
      </c>
      <c r="E171" s="174" t="s">
        <v>3</v>
      </c>
      <c r="F171" s="254" t="s">
        <v>3</v>
      </c>
      <c r="G171" s="255"/>
      <c r="H171" s="255"/>
      <c r="I171" s="255"/>
      <c r="J171" s="175" t="s">
        <v>3</v>
      </c>
      <c r="K171" s="172"/>
      <c r="L171" s="248"/>
      <c r="M171" s="256"/>
      <c r="N171" s="257">
        <f t="shared" si="35"/>
        <v>0</v>
      </c>
      <c r="O171" s="256"/>
      <c r="P171" s="256"/>
      <c r="Q171" s="256"/>
      <c r="R171" s="33"/>
      <c r="T171" s="165" t="s">
        <v>3</v>
      </c>
      <c r="U171" s="176" t="s">
        <v>41</v>
      </c>
      <c r="V171" s="32"/>
      <c r="W171" s="32"/>
      <c r="X171" s="32"/>
      <c r="Y171" s="32"/>
      <c r="Z171" s="32"/>
      <c r="AA171" s="71"/>
      <c r="AT171" s="14" t="s">
        <v>862</v>
      </c>
      <c r="AU171" s="14" t="s">
        <v>81</v>
      </c>
      <c r="AY171" s="14" t="s">
        <v>862</v>
      </c>
      <c r="BE171" s="110">
        <f>IF(U171="základná",N171,0)</f>
        <v>0</v>
      </c>
      <c r="BF171" s="110">
        <f>IF(U171="znížená",N171,0)</f>
        <v>0</v>
      </c>
      <c r="BG171" s="110">
        <f>IF(U171="zákl. prenesená",N171,0)</f>
        <v>0</v>
      </c>
      <c r="BH171" s="110">
        <f>IF(U171="zníž. prenesená",N171,0)</f>
        <v>0</v>
      </c>
      <c r="BI171" s="110">
        <f>IF(U171="nulová",N171,0)</f>
        <v>0</v>
      </c>
      <c r="BJ171" s="14" t="s">
        <v>85</v>
      </c>
      <c r="BK171" s="110">
        <f>L171*K171</f>
        <v>0</v>
      </c>
    </row>
    <row r="172" spans="2:65" s="1" customFormat="1" ht="22.35" customHeight="1" x14ac:dyDescent="0.3">
      <c r="B172" s="31"/>
      <c r="C172" s="173" t="s">
        <v>3</v>
      </c>
      <c r="D172" s="173" t="s">
        <v>164</v>
      </c>
      <c r="E172" s="174" t="s">
        <v>3</v>
      </c>
      <c r="F172" s="254" t="s">
        <v>3</v>
      </c>
      <c r="G172" s="255"/>
      <c r="H172" s="255"/>
      <c r="I172" s="255"/>
      <c r="J172" s="175" t="s">
        <v>3</v>
      </c>
      <c r="K172" s="172"/>
      <c r="L172" s="248"/>
      <c r="M172" s="256"/>
      <c r="N172" s="257">
        <f t="shared" si="35"/>
        <v>0</v>
      </c>
      <c r="O172" s="256"/>
      <c r="P172" s="256"/>
      <c r="Q172" s="256"/>
      <c r="R172" s="33"/>
      <c r="T172" s="165" t="s">
        <v>3</v>
      </c>
      <c r="U172" s="176" t="s">
        <v>41</v>
      </c>
      <c r="V172" s="32"/>
      <c r="W172" s="32"/>
      <c r="X172" s="32"/>
      <c r="Y172" s="32"/>
      <c r="Z172" s="32"/>
      <c r="AA172" s="71"/>
      <c r="AT172" s="14" t="s">
        <v>862</v>
      </c>
      <c r="AU172" s="14" t="s">
        <v>81</v>
      </c>
      <c r="AY172" s="14" t="s">
        <v>862</v>
      </c>
      <c r="BE172" s="110">
        <f>IF(U172="základná",N172,0)</f>
        <v>0</v>
      </c>
      <c r="BF172" s="110">
        <f>IF(U172="znížená",N172,0)</f>
        <v>0</v>
      </c>
      <c r="BG172" s="110">
        <f>IF(U172="zákl. prenesená",N172,0)</f>
        <v>0</v>
      </c>
      <c r="BH172" s="110">
        <f>IF(U172="zníž. prenesená",N172,0)</f>
        <v>0</v>
      </c>
      <c r="BI172" s="110">
        <f>IF(U172="nulová",N172,0)</f>
        <v>0</v>
      </c>
      <c r="BJ172" s="14" t="s">
        <v>85</v>
      </c>
      <c r="BK172" s="110">
        <f>L172*K172</f>
        <v>0</v>
      </c>
    </row>
    <row r="173" spans="2:65" s="1" customFormat="1" ht="22.35" customHeight="1" x14ac:dyDescent="0.3">
      <c r="B173" s="31"/>
      <c r="C173" s="173" t="s">
        <v>3</v>
      </c>
      <c r="D173" s="173" t="s">
        <v>164</v>
      </c>
      <c r="E173" s="174" t="s">
        <v>3</v>
      </c>
      <c r="F173" s="254" t="s">
        <v>3</v>
      </c>
      <c r="G173" s="255"/>
      <c r="H173" s="255"/>
      <c r="I173" s="255"/>
      <c r="J173" s="175" t="s">
        <v>3</v>
      </c>
      <c r="K173" s="172"/>
      <c r="L173" s="248"/>
      <c r="M173" s="256"/>
      <c r="N173" s="257">
        <f t="shared" si="35"/>
        <v>0</v>
      </c>
      <c r="O173" s="256"/>
      <c r="P173" s="256"/>
      <c r="Q173" s="256"/>
      <c r="R173" s="33"/>
      <c r="T173" s="165" t="s">
        <v>3</v>
      </c>
      <c r="U173" s="176" t="s">
        <v>41</v>
      </c>
      <c r="V173" s="32"/>
      <c r="W173" s="32"/>
      <c r="X173" s="32"/>
      <c r="Y173" s="32"/>
      <c r="Z173" s="32"/>
      <c r="AA173" s="71"/>
      <c r="AT173" s="14" t="s">
        <v>862</v>
      </c>
      <c r="AU173" s="14" t="s">
        <v>81</v>
      </c>
      <c r="AY173" s="14" t="s">
        <v>862</v>
      </c>
      <c r="BE173" s="110">
        <f>IF(U173="základná",N173,0)</f>
        <v>0</v>
      </c>
      <c r="BF173" s="110">
        <f>IF(U173="znížená",N173,0)</f>
        <v>0</v>
      </c>
      <c r="BG173" s="110">
        <f>IF(U173="zákl. prenesená",N173,0)</f>
        <v>0</v>
      </c>
      <c r="BH173" s="110">
        <f>IF(U173="zníž. prenesená",N173,0)</f>
        <v>0</v>
      </c>
      <c r="BI173" s="110">
        <f>IF(U173="nulová",N173,0)</f>
        <v>0</v>
      </c>
      <c r="BJ173" s="14" t="s">
        <v>85</v>
      </c>
      <c r="BK173" s="110">
        <f>L173*K173</f>
        <v>0</v>
      </c>
    </row>
    <row r="174" spans="2:65" s="1" customFormat="1" ht="22.35" customHeight="1" x14ac:dyDescent="0.3">
      <c r="B174" s="31"/>
      <c r="C174" s="173" t="s">
        <v>3</v>
      </c>
      <c r="D174" s="173" t="s">
        <v>164</v>
      </c>
      <c r="E174" s="174" t="s">
        <v>3</v>
      </c>
      <c r="F174" s="254" t="s">
        <v>3</v>
      </c>
      <c r="G174" s="255"/>
      <c r="H174" s="255"/>
      <c r="I174" s="255"/>
      <c r="J174" s="175" t="s">
        <v>3</v>
      </c>
      <c r="K174" s="172"/>
      <c r="L174" s="248"/>
      <c r="M174" s="256"/>
      <c r="N174" s="257">
        <f t="shared" si="35"/>
        <v>0</v>
      </c>
      <c r="O174" s="256"/>
      <c r="P174" s="256"/>
      <c r="Q174" s="256"/>
      <c r="R174" s="33"/>
      <c r="T174" s="165" t="s">
        <v>3</v>
      </c>
      <c r="U174" s="176" t="s">
        <v>41</v>
      </c>
      <c r="V174" s="52"/>
      <c r="W174" s="52"/>
      <c r="X174" s="52"/>
      <c r="Y174" s="52"/>
      <c r="Z174" s="52"/>
      <c r="AA174" s="54"/>
      <c r="AT174" s="14" t="s">
        <v>862</v>
      </c>
      <c r="AU174" s="14" t="s">
        <v>81</v>
      </c>
      <c r="AY174" s="14" t="s">
        <v>862</v>
      </c>
      <c r="BE174" s="110">
        <f>IF(U174="základná",N174,0)</f>
        <v>0</v>
      </c>
      <c r="BF174" s="110">
        <f>IF(U174="znížená",N174,0)</f>
        <v>0</v>
      </c>
      <c r="BG174" s="110">
        <f>IF(U174="zákl. prenesená",N174,0)</f>
        <v>0</v>
      </c>
      <c r="BH174" s="110">
        <f>IF(U174="zníž. prenesená",N174,0)</f>
        <v>0</v>
      </c>
      <c r="BI174" s="110">
        <f>IF(U174="nulová",N174,0)</f>
        <v>0</v>
      </c>
      <c r="BJ174" s="14" t="s">
        <v>85</v>
      </c>
      <c r="BK174" s="110">
        <f>L174*K174</f>
        <v>0</v>
      </c>
    </row>
    <row r="175" spans="2:65" s="1" customFormat="1" ht="6.95" customHeight="1" x14ac:dyDescent="0.3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7"/>
    </row>
  </sheetData>
  <mergeCells count="221">
    <mergeCell ref="H1:K1"/>
    <mergeCell ref="S2:AC2"/>
    <mergeCell ref="F173:I173"/>
    <mergeCell ref="L173:M173"/>
    <mergeCell ref="N173:Q173"/>
    <mergeCell ref="F174:I174"/>
    <mergeCell ref="L174:M174"/>
    <mergeCell ref="N174:Q174"/>
    <mergeCell ref="N121:Q121"/>
    <mergeCell ref="N122:Q122"/>
    <mergeCell ref="N132:Q132"/>
    <mergeCell ref="N146:Q146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0:I120"/>
    <mergeCell ref="L120:M120"/>
    <mergeCell ref="N120:Q120"/>
    <mergeCell ref="F123:I123"/>
    <mergeCell ref="L123:M123"/>
    <mergeCell ref="N123:Q123"/>
    <mergeCell ref="F124:I124"/>
    <mergeCell ref="L124:M124"/>
    <mergeCell ref="N124:Q124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 a M." sqref="D170:D175" xr:uid="{00000000-0002-0000-0400-000000000000}">
      <formula1>"K,M"</formula1>
    </dataValidation>
    <dataValidation type="list" allowBlank="1" showInputMessage="1" showErrorMessage="1" error="Povolené sú hodnoty základná, znížená, nulová." sqref="U170:U175" xr:uid="{00000000-0002-0000-0400-000001000000}">
      <formula1>"základná,znížená,nulová"</formula1>
    </dataValidation>
  </dataValidations>
  <hyperlinks>
    <hyperlink ref="F1:G1" location="C2" tooltip="Krycí list rozpočtu" display="1) Krycí list rozpočtu" xr:uid="{00000000-0004-0000-0400-000000000000}"/>
    <hyperlink ref="H1:K1" location="C87" tooltip="Rekapitulácia rozpočtu" display="2) Rekapitulácia rozpočtu" xr:uid="{00000000-0004-0000-0400-000001000000}"/>
    <hyperlink ref="L1" location="C120" tooltip="Rozpočet" display="3) Rozpočet" xr:uid="{00000000-0004-0000-0400-000002000000}"/>
    <hyperlink ref="S1:T1" location="'Rekapitulácia stavby'!C2" tooltip="Rekapitulácia stavby" display="Rekapitulácia stavby" xr:uid="{00000000-0004-0000-04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a - stavebná časť</vt:lpstr>
      <vt:lpstr>b - zdravotechnika</vt:lpstr>
      <vt:lpstr>c - vykurovanie</vt:lpstr>
      <vt:lpstr>d - elektroinštalácia a b...</vt:lpstr>
      <vt:lpstr>'a - stavebná časť'!Názvy_tlače</vt:lpstr>
      <vt:lpstr>'b - zdravotechnika'!Názvy_tlače</vt:lpstr>
      <vt:lpstr>'c - vykurovanie'!Názvy_tlače</vt:lpstr>
      <vt:lpstr>'d - elektroinštalácia a b...'!Názvy_tlače</vt:lpstr>
      <vt:lpstr>'Rekapitulácia stavby'!Názvy_tlače</vt:lpstr>
      <vt:lpstr>'a - stavebná časť'!Oblasť_tlače</vt:lpstr>
      <vt:lpstr>'b - zdravotechnika'!Oblasť_tlače</vt:lpstr>
      <vt:lpstr>'c - vykurovanie'!Oblasť_tlače</vt:lpstr>
      <vt:lpstr>'d - elektroinštalácia a b...'!Oblasť_tlače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thinkpad\Miroslav</dc:creator>
  <cp:lastModifiedBy>HP-PC</cp:lastModifiedBy>
  <cp:lastPrinted>2016-12-19T08:35:50Z</cp:lastPrinted>
  <dcterms:created xsi:type="dcterms:W3CDTF">2016-12-19T08:33:25Z</dcterms:created>
  <dcterms:modified xsi:type="dcterms:W3CDTF">2020-09-11T12:11:32Z</dcterms:modified>
</cp:coreProperties>
</file>